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tabRatio="685" firstSheet="1" activeTab="4"/>
  </bookViews>
  <sheets>
    <sheet name="预充电参数计算" sheetId="1" r:id="rId1"/>
    <sheet name="电容预充电电阻值、电压、时间、计算工具" sheetId="2" r:id="rId2"/>
    <sheet name="PTC所带电容量计算" sheetId="3" r:id="rId3"/>
    <sheet name="需要浪涌抑制PTC的数量" sheetId="4" r:id="rId4"/>
    <sheet name="充电电容所需电阻的热容量 " sheetId="5" r:id="rId5"/>
    <sheet name="热容量参考" sheetId="6" r:id="rId6"/>
    <sheet name="Sheet3" sheetId="7" r:id="rId7"/>
    <sheet name="Sheet4" sheetId="8" r:id="rId8"/>
  </sheets>
  <definedNames/>
  <calcPr fullCalcOnLoad="1"/>
</workbook>
</file>

<file path=xl/comments3.xml><?xml version="1.0" encoding="utf-8"?>
<comments xmlns="http://schemas.openxmlformats.org/spreadsheetml/2006/main">
  <authors>
    <author>作者</author>
  </authors>
  <commentList>
    <comment ref="G9" authorId="0">
      <text>
        <r>
          <rPr>
            <b/>
            <sz val="9"/>
            <rFont val="Tahoma"/>
            <family val="2"/>
          </rPr>
          <t xml:space="preserve">K </t>
        </r>
        <r>
          <rPr>
            <b/>
            <sz val="9"/>
            <rFont val="宋体"/>
            <family val="0"/>
          </rPr>
          <t>系数</t>
        </r>
        <r>
          <rPr>
            <b/>
            <sz val="9"/>
            <rFont val="Tahoma"/>
            <family val="2"/>
          </rPr>
          <t xml:space="preserve"> 
</t>
        </r>
        <r>
          <rPr>
            <b/>
            <sz val="9"/>
            <rFont val="宋体"/>
            <family val="0"/>
          </rPr>
          <t>直流</t>
        </r>
        <r>
          <rPr>
            <b/>
            <sz val="9"/>
            <rFont val="Tahoma"/>
            <family val="2"/>
          </rPr>
          <t>DC</t>
        </r>
        <r>
          <rPr>
            <b/>
            <sz val="9"/>
            <rFont val="宋体"/>
            <family val="0"/>
          </rPr>
          <t>时</t>
        </r>
        <r>
          <rPr>
            <b/>
            <sz val="9"/>
            <rFont val="Tahoma"/>
            <family val="2"/>
          </rPr>
          <t xml:space="preserve"> K = 1 
</t>
        </r>
        <r>
          <rPr>
            <b/>
            <sz val="9"/>
            <rFont val="宋体"/>
            <family val="0"/>
          </rPr>
          <t>三相交流电整流时</t>
        </r>
        <r>
          <rPr>
            <b/>
            <sz val="9"/>
            <rFont val="Tahoma"/>
            <family val="2"/>
          </rPr>
          <t xml:space="preserve"> K = 0.96  
</t>
        </r>
        <r>
          <rPr>
            <b/>
            <sz val="9"/>
            <rFont val="宋体"/>
            <family val="0"/>
          </rPr>
          <t>单相桥式整流时</t>
        </r>
        <r>
          <rPr>
            <b/>
            <sz val="9"/>
            <rFont val="Tahoma"/>
            <family val="2"/>
          </rPr>
          <t xml:space="preserve"> K = 0.76 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G9" authorId="0">
      <text>
        <r>
          <rPr>
            <b/>
            <sz val="11"/>
            <rFont val="宋体"/>
            <family val="0"/>
          </rPr>
          <t xml:space="preserve">K 系数 
直流DC时 K = 1 
三相交流电整流时 K = 0.96  
单相桥式整流时 K = 0.76 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G9" authorId="0">
      <text>
        <r>
          <rPr>
            <b/>
            <sz val="9"/>
            <rFont val="Tahoma"/>
            <family val="2"/>
          </rPr>
          <t xml:space="preserve">K </t>
        </r>
        <r>
          <rPr>
            <b/>
            <sz val="9"/>
            <rFont val="宋体"/>
            <family val="0"/>
          </rPr>
          <t>系数</t>
        </r>
        <r>
          <rPr>
            <b/>
            <sz val="9"/>
            <rFont val="Tahoma"/>
            <family val="2"/>
          </rPr>
          <t xml:space="preserve"> 
</t>
        </r>
        <r>
          <rPr>
            <b/>
            <sz val="9"/>
            <rFont val="宋体"/>
            <family val="0"/>
          </rPr>
          <t>直流</t>
        </r>
        <r>
          <rPr>
            <b/>
            <sz val="9"/>
            <rFont val="Tahoma"/>
            <family val="2"/>
          </rPr>
          <t>DC</t>
        </r>
        <r>
          <rPr>
            <b/>
            <sz val="9"/>
            <rFont val="宋体"/>
            <family val="0"/>
          </rPr>
          <t>时</t>
        </r>
        <r>
          <rPr>
            <b/>
            <sz val="9"/>
            <rFont val="Tahoma"/>
            <family val="2"/>
          </rPr>
          <t xml:space="preserve"> K = 1 
</t>
        </r>
        <r>
          <rPr>
            <b/>
            <sz val="9"/>
            <rFont val="宋体"/>
            <family val="0"/>
          </rPr>
          <t>三相交流电整流时</t>
        </r>
        <r>
          <rPr>
            <b/>
            <sz val="9"/>
            <rFont val="Tahoma"/>
            <family val="2"/>
          </rPr>
          <t xml:space="preserve"> K = 0.96  
</t>
        </r>
        <r>
          <rPr>
            <b/>
            <sz val="9"/>
            <rFont val="宋体"/>
            <family val="0"/>
          </rPr>
          <t>单相桥式整流时</t>
        </r>
        <r>
          <rPr>
            <b/>
            <sz val="9"/>
            <rFont val="Tahoma"/>
            <family val="2"/>
          </rPr>
          <t xml:space="preserve"> K = 0.76 </t>
        </r>
      </text>
    </comment>
  </commentList>
</comments>
</file>

<file path=xl/sharedStrings.xml><?xml version="1.0" encoding="utf-8"?>
<sst xmlns="http://schemas.openxmlformats.org/spreadsheetml/2006/main" count="253" uniqueCount="179">
  <si>
    <t>t=RC*Ln[(V1-V0)/(V1-Vt)]</t>
  </si>
  <si>
    <t>Current(A)</t>
  </si>
  <si>
    <t xml:space="preserve">设V0 为电容上的初始电压值； </t>
  </si>
  <si>
    <t xml:space="preserve">V1 为电容最终可充到或放到的电压值； </t>
  </si>
  <si>
    <t>南京华巨电子有限公司预充电计算公式</t>
  </si>
  <si>
    <t>E(V)</t>
  </si>
  <si>
    <t>C(F)</t>
  </si>
  <si>
    <t>r1(ohm)</t>
  </si>
  <si>
    <t>r2(ohm)</t>
  </si>
  <si>
    <t>Time(s)</t>
  </si>
  <si>
    <t>Vc(V)</t>
  </si>
  <si>
    <t>Vc=E(1-EXP(-t/(C*R)))</t>
  </si>
  <si>
    <t>I=E/R*EXP(-t/(C*R))</t>
  </si>
  <si>
    <r>
      <t>i=(E-Vc)/(r</t>
    </r>
    <r>
      <rPr>
        <vertAlign val="subscript"/>
        <sz val="14"/>
        <rFont val="宋体"/>
        <family val="0"/>
      </rPr>
      <t>1</t>
    </r>
    <r>
      <rPr>
        <sz val="14"/>
        <color indexed="8"/>
        <rFont val="宋体"/>
        <family val="0"/>
      </rPr>
      <t>+r</t>
    </r>
    <r>
      <rPr>
        <vertAlign val="subscript"/>
        <sz val="14"/>
        <rFont val="宋体"/>
        <family val="0"/>
      </rPr>
      <t>2</t>
    </r>
    <r>
      <rPr>
        <sz val="14"/>
        <rFont val="宋体"/>
        <family val="0"/>
      </rPr>
      <t>)</t>
    </r>
    <r>
      <rPr>
        <sz val="14"/>
        <color indexed="8"/>
        <rFont val="宋体"/>
        <family val="0"/>
      </rPr>
      <t>*EXP(-T/(C*(r</t>
    </r>
    <r>
      <rPr>
        <vertAlign val="subscript"/>
        <sz val="14"/>
        <rFont val="宋体"/>
        <family val="0"/>
      </rPr>
      <t>1</t>
    </r>
    <r>
      <rPr>
        <sz val="14"/>
        <color indexed="8"/>
        <rFont val="宋体"/>
        <family val="0"/>
      </rPr>
      <t>+r</t>
    </r>
    <r>
      <rPr>
        <vertAlign val="subscript"/>
        <sz val="14"/>
        <rFont val="宋体"/>
        <family val="0"/>
      </rPr>
      <t>2</t>
    </r>
    <r>
      <rPr>
        <sz val="14"/>
        <color indexed="8"/>
        <rFont val="宋体"/>
        <family val="0"/>
      </rPr>
      <t>)))</t>
    </r>
  </si>
  <si>
    <t>Vt 为t时刻电容上的电压值。</t>
  </si>
  <si>
    <t>(Vc/VE)*100%</t>
  </si>
  <si>
    <t>◆ HEV典型电路图</t>
  </si>
  <si>
    <t>E: 电源电压或者蓄电池电压</t>
  </si>
  <si>
    <t>r1:电池内阻或者电源内阻</t>
  </si>
  <si>
    <t>R: 充电电阻</t>
  </si>
  <si>
    <t>C: 电容</t>
  </si>
  <si>
    <t>Vc:电容电压</t>
  </si>
  <si>
    <t>r2:主电路中内阻（除去电源r1）</t>
  </si>
  <si>
    <t>②:预充电继电器</t>
  </si>
  <si>
    <t>①:主继电器1</t>
  </si>
  <si>
    <t>③:主继电器2</t>
  </si>
  <si>
    <t>输入电源电压E(V),电容量C(F),r1(ohm),r2(ohm)数值后即可算出红色部分建议使用充电电阻阻值。</t>
  </si>
  <si>
    <t>充电电路就是一个RC，所以RC时间常数不要太长，过长的RC时间将导致充电电流下降缓慢，从而导致充电电阻的平均功率较大，产生不必要的损耗和过长的充电时间。</t>
  </si>
  <si>
    <t>备注:电源电压E(V)为直流电压，如果是交流电压应输入交流电压的峰值，如220Vac应输入220*1.414=311V;380Vac应输入380*1.414=540</t>
  </si>
  <si>
    <t>一般按90-95％的额定母线电压即算是充满，一般在1-3s内完成充电比较合适。小功率可以时间短一点，大功率时间适当放长</t>
  </si>
  <si>
    <t>0.7S充95%电压建议充电电阻阻值</t>
  </si>
  <si>
    <r>
      <t>V</t>
    </r>
    <r>
      <rPr>
        <sz val="8"/>
        <rFont val="宋体"/>
        <family val="0"/>
      </rPr>
      <t>R</t>
    </r>
  </si>
  <si>
    <t>◆通过延时继电器的浪涌电流</t>
  </si>
  <si>
    <t>预充电时间0.7秒继电器①闭合</t>
  </si>
  <si>
    <t>◆预充电过程中电容器两端的电压和充电电阻两端的电压</t>
  </si>
  <si>
    <t>华巨电子预充电热敏电阻最低电压Vmax为当设备出现故障，如后面短路，或者储能电容击穿时可以长时间加在充电电阻两端的电压</t>
  </si>
  <si>
    <t>南京华巨电子有限公司</t>
  </si>
  <si>
    <r>
      <t>T</t>
    </r>
    <r>
      <rPr>
        <b/>
        <sz val="48"/>
        <rFont val="Times New Roman"/>
        <family val="1"/>
      </rPr>
      <t>A</t>
    </r>
  </si>
  <si>
    <t>Cth</t>
  </si>
  <si>
    <r>
      <t>T</t>
    </r>
    <r>
      <rPr>
        <b/>
        <sz val="48"/>
        <color indexed="8"/>
        <rFont val="Times New Roman"/>
        <family val="1"/>
      </rPr>
      <t>C</t>
    </r>
  </si>
  <si>
    <t>V</t>
  </si>
  <si>
    <t>C&lt;</t>
  </si>
  <si>
    <t>=</t>
  </si>
  <si>
    <t>TA</t>
  </si>
  <si>
    <t>C</t>
  </si>
  <si>
    <t>TC</t>
  </si>
  <si>
    <t>工作电压</t>
  </si>
  <si>
    <r>
      <t>A</t>
    </r>
    <r>
      <rPr>
        <sz val="28"/>
        <rFont val="宋体"/>
        <family val="0"/>
      </rPr>
      <t>C 或者DC</t>
    </r>
  </si>
  <si>
    <t>V</t>
  </si>
  <si>
    <t>黄色部分为可以更改的部分</t>
  </si>
  <si>
    <t>工作电压，交流还是直流</t>
  </si>
  <si>
    <t>V : 电容器充电电压(单位:伏特 V)；如果是交流电此值为有效值乘以1.414算出的峰值即(V=1.414×Vac)。</t>
  </si>
  <si>
    <t>Tc: PTC的居里温度 （单位：℃）  Ta :环境温度   （单位：℃）</t>
  </si>
  <si>
    <t>K</t>
  </si>
  <si>
    <t>K×C×V²</t>
  </si>
  <si>
    <t>最大电压Vmax</t>
  </si>
  <si>
    <r>
      <t xml:space="preserve">C : </t>
    </r>
    <r>
      <rPr>
        <sz val="26"/>
        <color indexed="8"/>
        <rFont val="宋体"/>
        <family val="0"/>
      </rPr>
      <t>滤波电容</t>
    </r>
    <r>
      <rPr>
        <sz val="26"/>
        <color indexed="8"/>
        <rFont val="Arial"/>
        <family val="2"/>
      </rPr>
      <t xml:space="preserve">. </t>
    </r>
    <r>
      <rPr>
        <sz val="26"/>
        <color indexed="8"/>
        <rFont val="宋体"/>
        <family val="0"/>
      </rPr>
      <t>单位：微法</t>
    </r>
    <r>
      <rPr>
        <sz val="26"/>
        <color indexed="8"/>
        <rFont val="Arial"/>
        <family val="2"/>
      </rPr>
      <t>uF</t>
    </r>
  </si>
  <si>
    <r>
      <t xml:space="preserve">C : </t>
    </r>
    <r>
      <rPr>
        <sz val="26"/>
        <color indexed="8"/>
        <rFont val="宋体"/>
        <family val="0"/>
      </rPr>
      <t>滤波电容</t>
    </r>
    <r>
      <rPr>
        <sz val="26"/>
        <color indexed="8"/>
        <rFont val="Arial"/>
        <family val="2"/>
      </rPr>
      <t xml:space="preserve">. </t>
    </r>
    <r>
      <rPr>
        <sz val="26"/>
        <color indexed="8"/>
        <rFont val="宋体"/>
        <family val="0"/>
      </rPr>
      <t>单位：微法</t>
    </r>
    <r>
      <rPr>
        <sz val="26"/>
        <color indexed="8"/>
        <rFont val="Arial"/>
        <family val="2"/>
      </rPr>
      <t>uF</t>
    </r>
  </si>
  <si>
    <r>
      <t>V</t>
    </r>
    <r>
      <rPr>
        <sz val="8"/>
        <rFont val="宋体"/>
        <family val="0"/>
      </rPr>
      <t>R</t>
    </r>
  </si>
  <si>
    <t>预充电时间3秒继电器①闭合</t>
  </si>
  <si>
    <t>预充电时间2秒继电器①闭合</t>
  </si>
  <si>
    <t>参考电路</t>
  </si>
  <si>
    <t>工作电压</t>
  </si>
  <si>
    <r>
      <t>A</t>
    </r>
    <r>
      <rPr>
        <sz val="16"/>
        <rFont val="宋体"/>
        <family val="0"/>
      </rPr>
      <t>C 或者DC</t>
    </r>
  </si>
  <si>
    <t>充电电阻</t>
  </si>
  <si>
    <t>预充电电容容量</t>
  </si>
  <si>
    <t>参数</t>
  </si>
  <si>
    <t>数值</t>
  </si>
  <si>
    <t>单位</t>
  </si>
  <si>
    <t>V</t>
  </si>
  <si>
    <t>Ω</t>
  </si>
  <si>
    <t>R(ohm)</t>
  </si>
  <si>
    <t>dc</t>
  </si>
  <si>
    <t>/</t>
  </si>
  <si>
    <t>F</t>
  </si>
  <si>
    <t>←黄色数值部分为変数-数值可以更改</t>
  </si>
  <si>
    <t>预充95%电量的时间3*RC=</t>
  </si>
  <si>
    <t>预充电时间1秒继电器①闭合</t>
  </si>
  <si>
    <t>名称</t>
  </si>
  <si>
    <t>数值</t>
  </si>
  <si>
    <t>单位</t>
  </si>
  <si>
    <t>备注</t>
  </si>
  <si>
    <t>母线最高电压=</t>
  </si>
  <si>
    <t>V</t>
  </si>
  <si>
    <t>预充电阻</t>
  </si>
  <si>
    <t>驱动器电容</t>
  </si>
  <si>
    <t>母线最高电压</t>
  </si>
  <si>
    <t>时间常数τ</t>
  </si>
  <si>
    <t>时间梯度</t>
  </si>
  <si>
    <t>预充时间t</t>
  </si>
  <si>
    <t>电容电压</t>
  </si>
  <si>
    <t>电阻电压</t>
  </si>
  <si>
    <t>充电电流</t>
  </si>
  <si>
    <t>预充百分比</t>
  </si>
  <si>
    <t>瞬时功率</t>
  </si>
  <si>
    <t>功耗</t>
  </si>
  <si>
    <t>平均功率</t>
  </si>
  <si>
    <t>驱动器输入电容=</t>
  </si>
  <si>
    <t>uF</t>
  </si>
  <si>
    <t>s</t>
  </si>
  <si>
    <t>A</t>
  </si>
  <si>
    <t>%</t>
  </si>
  <si>
    <t>W</t>
  </si>
  <si>
    <t>J</t>
  </si>
  <si>
    <t>死负载电阻=</t>
  </si>
  <si>
    <t>KΩ</t>
  </si>
  <si>
    <t>驱动器上不受控负载</t>
  </si>
  <si>
    <t>预充电阻=</t>
  </si>
  <si>
    <t xml:space="preserve">时间常数τ= </t>
  </si>
  <si>
    <t>S</t>
  </si>
  <si>
    <t>预充结束点</t>
  </si>
  <si>
    <t>预充时间t=</t>
  </si>
  <si>
    <t>mS</t>
  </si>
  <si>
    <t>预充阶段平均功率=</t>
  </si>
  <si>
    <t>W</t>
  </si>
  <si>
    <t>整个预充阶段的平均功率</t>
  </si>
  <si>
    <t>第一个τ的平均功率=</t>
  </si>
  <si>
    <t>预充阶段第一个时间常数前的平均功率</t>
  </si>
  <si>
    <t>是否能够完成预充</t>
  </si>
  <si>
    <t>红色表格的数据要填写</t>
  </si>
  <si>
    <t>南京华巨电子有限公司-专业的预充电PTC热敏电阻厂家</t>
  </si>
  <si>
    <t>τ</t>
  </si>
  <si>
    <t>2τ</t>
  </si>
  <si>
    <t>3τ</t>
  </si>
  <si>
    <t>4τ</t>
  </si>
  <si>
    <t>5τ</t>
  </si>
  <si>
    <t>预充阶段消耗能量=</t>
  </si>
  <si>
    <t>J</t>
  </si>
  <si>
    <t>整个预充阶段消耗的能量</t>
  </si>
  <si>
    <t>=</t>
  </si>
  <si>
    <t>F</t>
  </si>
  <si>
    <t>/</t>
  </si>
  <si>
    <t>如果漏电太大将无法完成预充</t>
  </si>
  <si>
    <t>电源内阻r1</t>
  </si>
  <si>
    <t>电线电阻r2</t>
  </si>
  <si>
    <t>ac</t>
  </si>
  <si>
    <t>ENonTa=(Tc-Ta)xCth  单位（焦耳: J）</t>
  </si>
  <si>
    <r>
      <t>(T</t>
    </r>
    <r>
      <rPr>
        <b/>
        <sz val="16"/>
        <rFont val="宋体"/>
        <family val="0"/>
      </rPr>
      <t>C</t>
    </r>
    <r>
      <rPr>
        <b/>
        <sz val="28"/>
        <rFont val="宋体"/>
        <family val="0"/>
      </rPr>
      <t>-T</t>
    </r>
    <r>
      <rPr>
        <b/>
        <sz val="16"/>
        <rFont val="宋体"/>
        <family val="0"/>
      </rPr>
      <t>A</t>
    </r>
    <r>
      <rPr>
        <b/>
        <sz val="28"/>
        <rFont val="宋体"/>
        <family val="0"/>
      </rPr>
      <t>)×C</t>
    </r>
    <r>
      <rPr>
        <b/>
        <sz val="16"/>
        <rFont val="宋体"/>
        <family val="0"/>
      </rPr>
      <t>th</t>
    </r>
  </si>
  <si>
    <r>
      <t>N</t>
    </r>
    <r>
      <rPr>
        <b/>
        <sz val="28"/>
        <rFont val="宋体"/>
        <family val="0"/>
      </rPr>
      <t>＞</t>
    </r>
  </si>
  <si>
    <t>PTC的热容量</t>
  </si>
  <si>
    <t>PTC的居里温度以及PTC工作的环境温度</t>
  </si>
  <si>
    <t>PTC的居里温度以及PTC工作的环境温度</t>
  </si>
  <si>
    <t>PTC热容量及设备的电容的电容量</t>
  </si>
  <si>
    <t>电源类型系数以及电容两端最大充电电压Vmax</t>
  </si>
  <si>
    <t>K</t>
  </si>
  <si>
    <t>K×V²</t>
  </si>
  <si>
    <t>ENonTa: Ta环境温度下最大不作动能量   比如： Ta=60℃(Ta= 60）</t>
  </si>
  <si>
    <t>ENonTa: Ta环境温度下最大不作动能量   比如： Ta=60℃(Ta= 60）</t>
  </si>
  <si>
    <r>
      <t>ENonT</t>
    </r>
    <r>
      <rPr>
        <b/>
        <sz val="48"/>
        <rFont val="Times New Roman"/>
        <family val="1"/>
      </rPr>
      <t>a</t>
    </r>
  </si>
  <si>
    <t>ENonTa</t>
  </si>
  <si>
    <t>ENonTa=(Tc-Ta)xCth  单位（焦耳: J）</t>
  </si>
  <si>
    <r>
      <t>2×(T</t>
    </r>
    <r>
      <rPr>
        <b/>
        <sz val="16"/>
        <rFont val="宋体"/>
        <family val="0"/>
      </rPr>
      <t>C</t>
    </r>
    <r>
      <rPr>
        <b/>
        <sz val="28"/>
        <rFont val="宋体"/>
        <family val="0"/>
      </rPr>
      <t>-T</t>
    </r>
    <r>
      <rPr>
        <b/>
        <sz val="16"/>
        <rFont val="宋体"/>
        <family val="0"/>
      </rPr>
      <t>A</t>
    </r>
    <r>
      <rPr>
        <b/>
        <sz val="28"/>
        <rFont val="宋体"/>
        <family val="0"/>
      </rPr>
      <t>)×C</t>
    </r>
    <r>
      <rPr>
        <b/>
        <sz val="16"/>
        <rFont val="宋体"/>
        <family val="0"/>
      </rPr>
      <t>th</t>
    </r>
    <r>
      <rPr>
        <b/>
        <sz val="28"/>
        <rFont val="宋体"/>
        <family val="0"/>
      </rPr>
      <t>×10</t>
    </r>
    <r>
      <rPr>
        <b/>
        <vertAlign val="superscript"/>
        <sz val="28"/>
        <rFont val="宋体"/>
        <family val="0"/>
      </rPr>
      <t>6</t>
    </r>
  </si>
  <si>
    <t>Cth&gt;</t>
  </si>
  <si>
    <r>
      <t>K×V</t>
    </r>
    <r>
      <rPr>
        <b/>
        <vertAlign val="superscript"/>
        <sz val="28"/>
        <rFont val="宋体"/>
        <family val="0"/>
      </rPr>
      <t>2</t>
    </r>
    <r>
      <rPr>
        <b/>
        <sz val="28"/>
        <rFont val="宋体"/>
        <family val="0"/>
      </rPr>
      <t>×C</t>
    </r>
  </si>
  <si>
    <t>C</t>
  </si>
  <si>
    <t>Tc: PTC的居里温度 （单位：℃）  Ta :环境温度   （单位：℃）</t>
  </si>
  <si>
    <r>
      <t>2×(T</t>
    </r>
    <r>
      <rPr>
        <b/>
        <vertAlign val="subscript"/>
        <sz val="28"/>
        <rFont val="宋体"/>
        <family val="0"/>
      </rPr>
      <t>C</t>
    </r>
    <r>
      <rPr>
        <b/>
        <sz val="28"/>
        <rFont val="宋体"/>
        <family val="0"/>
      </rPr>
      <t>-T</t>
    </r>
    <r>
      <rPr>
        <b/>
        <vertAlign val="subscript"/>
        <sz val="28"/>
        <rFont val="宋体"/>
        <family val="0"/>
      </rPr>
      <t>A</t>
    </r>
    <r>
      <rPr>
        <b/>
        <sz val="28"/>
        <rFont val="宋体"/>
        <family val="0"/>
      </rPr>
      <t>)×10</t>
    </r>
    <r>
      <rPr>
        <b/>
        <vertAlign val="superscript"/>
        <sz val="28"/>
        <rFont val="宋体"/>
        <family val="0"/>
      </rPr>
      <t>6</t>
    </r>
  </si>
  <si>
    <r>
      <t>2×Cth×(T</t>
    </r>
    <r>
      <rPr>
        <b/>
        <vertAlign val="subscript"/>
        <sz val="28"/>
        <rFont val="宋体"/>
        <family val="0"/>
      </rPr>
      <t>C</t>
    </r>
    <r>
      <rPr>
        <b/>
        <sz val="28"/>
        <rFont val="宋体"/>
        <family val="0"/>
      </rPr>
      <t>-T</t>
    </r>
    <r>
      <rPr>
        <b/>
        <vertAlign val="subscript"/>
        <sz val="28"/>
        <rFont val="宋体"/>
        <family val="0"/>
      </rPr>
      <t>A</t>
    </r>
    <r>
      <rPr>
        <b/>
        <sz val="28"/>
        <rFont val="宋体"/>
        <family val="0"/>
      </rPr>
      <t>,max）</t>
    </r>
  </si>
  <si>
    <t>Cth：浪涌抑制PTC热敏电阻热容量(单位:J/K或者J/℃)</t>
  </si>
  <si>
    <t>Cth：浪涌抑制PTC热敏电阻热容量(单位:J/K或者J/℃)</t>
  </si>
  <si>
    <t>耐压
直径</t>
  </si>
  <si>
    <t>260Vac</t>
  </si>
  <si>
    <t>280Vac</t>
  </si>
  <si>
    <t>440Vac</t>
  </si>
  <si>
    <t>680Vac</t>
  </si>
  <si>
    <t>J/K</t>
  </si>
  <si>
    <t>7D</t>
  </si>
  <si>
    <t>8D</t>
  </si>
  <si>
    <t>9D</t>
  </si>
  <si>
    <t>11D</t>
  </si>
  <si>
    <t>14D</t>
  </si>
  <si>
    <t>15D</t>
  </si>
  <si>
    <t>18D</t>
  </si>
  <si>
    <t>20D</t>
  </si>
  <si>
    <t>22D</t>
  </si>
  <si>
    <t>27D</t>
  </si>
  <si>
    <r>
      <t>d</t>
    </r>
    <r>
      <rPr>
        <sz val="28"/>
        <rFont val="宋体"/>
        <family val="0"/>
      </rPr>
      <t>c</t>
    </r>
  </si>
  <si>
    <r>
      <t>K 系数 系数取决于电源（对于直流电源，</t>
    </r>
    <r>
      <rPr>
        <sz val="26"/>
        <rFont val="宋体"/>
        <family val="0"/>
      </rPr>
      <t>k = 1</t>
    </r>
    <r>
      <rPr>
        <sz val="26"/>
        <rFont val="宋体"/>
        <family val="0"/>
      </rPr>
      <t>；对于</t>
    </r>
    <r>
      <rPr>
        <sz val="26"/>
        <rFont val="宋体"/>
        <family val="0"/>
      </rPr>
      <t>3</t>
    </r>
    <r>
      <rPr>
        <sz val="26"/>
        <rFont val="宋体"/>
        <family val="0"/>
      </rPr>
      <t>相整流器，</t>
    </r>
    <r>
      <rPr>
        <sz val="26"/>
        <rFont val="宋体"/>
        <family val="0"/>
      </rPr>
      <t>k = 0.96</t>
    </r>
    <r>
      <rPr>
        <sz val="26"/>
        <rFont val="宋体"/>
        <family val="0"/>
      </rPr>
      <t>；对于半波整流器，</t>
    </r>
    <r>
      <rPr>
        <sz val="26"/>
        <rFont val="宋体"/>
        <family val="0"/>
      </rPr>
      <t>k = 0.76</t>
    </r>
    <r>
      <rPr>
        <sz val="26"/>
        <rFont val="宋体"/>
        <family val="0"/>
      </rPr>
      <t>）</t>
    </r>
  </si>
  <si>
    <t>K 系数 系数取决于电源（对于直流电源，k = 1；对于3相整流器，k = 0.96；对于半波整流器，k = 0.76）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</si>
</sst>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0.00_);[Red]\(0.00\)"/>
    <numFmt numFmtId="181" formatCode="0.0_);[Red]\(0.0\)"/>
    <numFmt numFmtId="182" formatCode="0.000000_ "/>
    <numFmt numFmtId="183" formatCode="0.0000000_ "/>
    <numFmt numFmtId="184" formatCode="0.0000_ "/>
    <numFmt numFmtId="185" formatCode="0.00000_ "/>
  </numFmts>
  <fonts count="10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6"/>
      <name val="ＭＳ Ｐゴシック"/>
      <family val="2"/>
    </font>
    <font>
      <sz val="9"/>
      <color indexed="8"/>
      <name val="宋体"/>
      <family val="0"/>
    </font>
    <font>
      <sz val="24"/>
      <color indexed="3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u val="single"/>
      <sz val="14"/>
      <name val="宋体"/>
      <family val="0"/>
    </font>
    <font>
      <vertAlign val="subscript"/>
      <sz val="14"/>
      <name val="宋体"/>
      <family val="0"/>
    </font>
    <font>
      <b/>
      <sz val="14"/>
      <color indexed="8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48"/>
      <name val="宋体"/>
      <family val="0"/>
    </font>
    <font>
      <b/>
      <sz val="72"/>
      <name val="Times New Roman"/>
      <family val="1"/>
    </font>
    <font>
      <b/>
      <sz val="48"/>
      <name val="Times New Roman"/>
      <family val="1"/>
    </font>
    <font>
      <sz val="28"/>
      <name val="Times New Roman"/>
      <family val="1"/>
    </font>
    <font>
      <b/>
      <sz val="26"/>
      <color indexed="45"/>
      <name val="宋体"/>
      <family val="0"/>
    </font>
    <font>
      <b/>
      <sz val="72"/>
      <color indexed="8"/>
      <name val="Times New Roman"/>
      <family val="1"/>
    </font>
    <font>
      <b/>
      <sz val="48"/>
      <color indexed="8"/>
      <name val="Times New Roman"/>
      <family val="1"/>
    </font>
    <font>
      <b/>
      <sz val="28"/>
      <name val="宋体"/>
      <family val="0"/>
    </font>
    <font>
      <b/>
      <sz val="16"/>
      <name val="宋体"/>
      <family val="0"/>
    </font>
    <font>
      <b/>
      <sz val="28"/>
      <name val="Times New Roman"/>
      <family val="1"/>
    </font>
    <font>
      <sz val="26"/>
      <color indexed="8"/>
      <name val="Arial"/>
      <family val="2"/>
    </font>
    <font>
      <sz val="26"/>
      <name val="宋体"/>
      <family val="0"/>
    </font>
    <font>
      <sz val="72"/>
      <name val="宋体"/>
      <family val="0"/>
    </font>
    <font>
      <b/>
      <sz val="28"/>
      <color indexed="8"/>
      <name val="Times New Roman"/>
      <family val="1"/>
    </font>
    <font>
      <sz val="28"/>
      <name val="宋体"/>
      <family val="0"/>
    </font>
    <font>
      <sz val="26"/>
      <color indexed="8"/>
      <name val="宋体"/>
      <family val="0"/>
    </font>
    <font>
      <sz val="24"/>
      <name val="宋体"/>
      <family val="0"/>
    </font>
    <font>
      <b/>
      <sz val="11"/>
      <name val="宋体"/>
      <family val="0"/>
    </font>
    <font>
      <b/>
      <sz val="36"/>
      <color indexed="8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b/>
      <vertAlign val="superscript"/>
      <sz val="28"/>
      <name val="宋体"/>
      <family val="0"/>
    </font>
    <font>
      <b/>
      <sz val="18"/>
      <color indexed="8"/>
      <name val="宋体"/>
      <family val="0"/>
    </font>
    <font>
      <sz val="11"/>
      <color indexed="17"/>
      <name val="宋体"/>
      <family val="0"/>
    </font>
    <font>
      <sz val="18"/>
      <color indexed="10"/>
      <name val="宋体"/>
      <family val="0"/>
    </font>
    <font>
      <sz val="18"/>
      <color indexed="8"/>
      <name val="宋体"/>
      <family val="0"/>
    </font>
    <font>
      <sz val="14"/>
      <color indexed="10"/>
      <name val="宋体"/>
      <family val="0"/>
    </font>
    <font>
      <sz val="18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vertAlign val="subscript"/>
      <sz val="2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10"/>
      <name val="宋体"/>
      <family val="0"/>
    </font>
    <font>
      <sz val="16"/>
      <color indexed="8"/>
      <name val="宋体"/>
      <family val="0"/>
    </font>
    <font>
      <b/>
      <sz val="10"/>
      <color indexed="10"/>
      <name val="宋体"/>
      <family val="0"/>
    </font>
    <font>
      <sz val="24"/>
      <color indexed="10"/>
      <name val="宋体"/>
      <family val="0"/>
    </font>
    <font>
      <sz val="18"/>
      <color indexed="18"/>
      <name val="宋体"/>
      <family val="0"/>
    </font>
    <font>
      <sz val="14"/>
      <color indexed="17"/>
      <name val="宋体"/>
      <family val="0"/>
    </font>
    <font>
      <sz val="8.25"/>
      <color indexed="8"/>
      <name val="ＭＳ Ｐゴシック"/>
      <family val="2"/>
    </font>
    <font>
      <sz val="10"/>
      <color indexed="8"/>
      <name val="ＭＳ Ｐゴシック"/>
      <family val="2"/>
    </font>
    <font>
      <sz val="11.25"/>
      <color indexed="8"/>
      <name val="ＭＳ Ｐゴシック"/>
      <family val="2"/>
    </font>
    <font>
      <sz val="18"/>
      <color indexed="8"/>
      <name val="ＭＳ Ｐゴシック"/>
      <family val="2"/>
    </font>
    <font>
      <sz val="16"/>
      <color indexed="8"/>
      <name val="ＭＳ Ｐゴシック"/>
      <family val="2"/>
    </font>
    <font>
      <sz val="12"/>
      <color indexed="8"/>
      <name val="ＭＳ Ｐゴシック"/>
      <family val="2"/>
    </font>
    <font>
      <sz val="14"/>
      <color indexed="8"/>
      <name val="ＭＳ Ｐゴシック"/>
      <family val="2"/>
    </font>
    <font>
      <sz val="11"/>
      <color indexed="8"/>
      <name val="ＭＳ Ｐゴシック"/>
      <family val="2"/>
    </font>
    <font>
      <sz val="10"/>
      <color indexed="8"/>
      <name val="宋体"/>
      <family val="0"/>
    </font>
    <font>
      <sz val="9"/>
      <color indexed="8"/>
      <name val="ＭＳ Ｐゴシック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rgb="FFFF0000"/>
      <name val="宋体"/>
      <family val="0"/>
    </font>
    <font>
      <sz val="16"/>
      <color theme="1"/>
      <name val="宋体"/>
      <family val="0"/>
    </font>
    <font>
      <b/>
      <sz val="10"/>
      <color rgb="FFFF0000"/>
      <name val="宋体"/>
      <family val="0"/>
    </font>
    <font>
      <sz val="14"/>
      <color rgb="FFFF0000"/>
      <name val="宋体"/>
      <family val="0"/>
    </font>
    <font>
      <sz val="11"/>
      <color rgb="FF00B050"/>
      <name val="宋体"/>
      <family val="0"/>
    </font>
    <font>
      <sz val="24"/>
      <color rgb="FFFF0000"/>
      <name val="宋体"/>
      <family val="0"/>
    </font>
    <font>
      <sz val="18"/>
      <color rgb="FF000099"/>
      <name val="宋体"/>
      <family val="0"/>
    </font>
    <font>
      <sz val="14"/>
      <color rgb="FF00B050"/>
      <name val="宋体"/>
      <family val="0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00F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" applyNumberFormat="0" applyFill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1" fillId="21" borderId="0" applyNumberFormat="0" applyBorder="0" applyAlignment="0" applyProtection="0"/>
    <xf numFmtId="0" fontId="8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22" borderId="5" applyNumberFormat="0" applyAlignment="0" applyProtection="0"/>
    <xf numFmtId="0" fontId="84" fillId="23" borderId="6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88" fillId="30" borderId="0" applyNumberFormat="0" applyBorder="0" applyAlignment="0" applyProtection="0"/>
    <xf numFmtId="0" fontId="89" fillId="22" borderId="8" applyNumberFormat="0" applyAlignment="0" applyProtection="0"/>
    <xf numFmtId="0" fontId="90" fillId="31" borderId="5" applyNumberFormat="0" applyAlignment="0" applyProtection="0"/>
    <xf numFmtId="0" fontId="0" fillId="32" borderId="9" applyNumberFormat="0" applyFont="0" applyAlignment="0" applyProtection="0"/>
  </cellStyleXfs>
  <cellXfs count="210">
    <xf numFmtId="0" fontId="0" fillId="0" borderId="0" xfId="0" applyFont="1" applyAlignment="1">
      <alignment vertical="center"/>
    </xf>
    <xf numFmtId="0" fontId="35" fillId="0" borderId="10" xfId="41" applyFont="1" applyBorder="1" applyAlignment="1" applyProtection="1">
      <alignment horizontal="center" vertical="center"/>
      <protection hidden="1"/>
    </xf>
    <xf numFmtId="0" fontId="1" fillId="0" borderId="0" xfId="41" applyProtection="1">
      <alignment vertical="center"/>
      <protection hidden="1"/>
    </xf>
    <xf numFmtId="0" fontId="36" fillId="0" borderId="0" xfId="41" applyFont="1" applyProtection="1">
      <alignment vertical="center"/>
      <protection hidden="1"/>
    </xf>
    <xf numFmtId="0" fontId="36" fillId="0" borderId="0" xfId="41" applyFont="1" applyAlignment="1" applyProtection="1">
      <alignment horizontal="center" vertical="center"/>
      <protection hidden="1"/>
    </xf>
    <xf numFmtId="179" fontId="36" fillId="0" borderId="0" xfId="41" applyNumberFormat="1" applyFont="1" applyProtection="1">
      <alignment vertical="center"/>
      <protection hidden="1"/>
    </xf>
    <xf numFmtId="180" fontId="36" fillId="0" borderId="0" xfId="41" applyNumberFormat="1" applyFont="1" applyProtection="1">
      <alignment vertical="center"/>
      <protection hidden="1"/>
    </xf>
    <xf numFmtId="9" fontId="36" fillId="0" borderId="0" xfId="41" applyNumberFormat="1" applyFont="1" applyProtection="1">
      <alignment vertical="center"/>
      <protection hidden="1"/>
    </xf>
    <xf numFmtId="0" fontId="1" fillId="0" borderId="0" xfId="41" applyAlignment="1" applyProtection="1">
      <alignment horizontal="center" vertical="center"/>
      <protection hidden="1"/>
    </xf>
    <xf numFmtId="0" fontId="36" fillId="0" borderId="10" xfId="41" applyFont="1" applyBorder="1" applyAlignment="1" applyProtection="1">
      <alignment horizontal="center" vertical="center"/>
      <protection hidden="1"/>
    </xf>
    <xf numFmtId="179" fontId="36" fillId="0" borderId="10" xfId="41" applyNumberFormat="1" applyFont="1" applyBorder="1" applyAlignment="1" applyProtection="1">
      <alignment horizontal="center" vertical="center"/>
      <protection hidden="1"/>
    </xf>
    <xf numFmtId="181" fontId="36" fillId="0" borderId="10" xfId="41" applyNumberFormat="1" applyFont="1" applyBorder="1" applyAlignment="1" applyProtection="1">
      <alignment horizontal="center" vertical="center"/>
      <protection hidden="1"/>
    </xf>
    <xf numFmtId="180" fontId="36" fillId="0" borderId="10" xfId="41" applyNumberFormat="1" applyFont="1" applyBorder="1" applyAlignment="1" applyProtection="1">
      <alignment horizontal="center" vertical="center"/>
      <protection hidden="1"/>
    </xf>
    <xf numFmtId="9" fontId="36" fillId="0" borderId="10" xfId="41" applyNumberFormat="1" applyFont="1" applyBorder="1" applyAlignment="1" applyProtection="1">
      <alignment horizontal="center" vertical="center"/>
      <protection hidden="1"/>
    </xf>
    <xf numFmtId="182" fontId="36" fillId="0" borderId="10" xfId="41" applyNumberFormat="1" applyFont="1" applyBorder="1" applyAlignment="1" applyProtection="1">
      <alignment horizontal="center" vertical="center"/>
      <protection hidden="1"/>
    </xf>
    <xf numFmtId="183" fontId="36" fillId="0" borderId="10" xfId="41" applyNumberFormat="1" applyFont="1" applyBorder="1" applyAlignment="1" applyProtection="1">
      <alignment horizontal="center" vertical="center"/>
      <protection hidden="1"/>
    </xf>
    <xf numFmtId="179" fontId="38" fillId="0" borderId="10" xfId="41" applyNumberFormat="1" applyFont="1" applyBorder="1" applyAlignment="1" applyProtection="1">
      <alignment horizontal="center" vertical="center"/>
      <protection hidden="1"/>
    </xf>
    <xf numFmtId="178" fontId="38" fillId="0" borderId="10" xfId="41" applyNumberFormat="1" applyFont="1" applyBorder="1" applyAlignment="1" applyProtection="1">
      <alignment horizontal="center" vertical="center"/>
      <protection hidden="1"/>
    </xf>
    <xf numFmtId="176" fontId="38" fillId="33" borderId="10" xfId="41" applyNumberFormat="1" applyFont="1" applyFill="1" applyBorder="1" applyAlignment="1" applyProtection="1">
      <alignment horizontal="center" vertical="center"/>
      <protection hidden="1"/>
    </xf>
    <xf numFmtId="0" fontId="38" fillId="0" borderId="10" xfId="41" applyFont="1" applyBorder="1" applyAlignment="1" applyProtection="1">
      <alignment horizontal="center" vertical="center"/>
      <protection hidden="1"/>
    </xf>
    <xf numFmtId="0" fontId="39" fillId="0" borderId="0" xfId="41" applyFont="1" applyProtection="1">
      <alignment vertical="center"/>
      <protection hidden="1"/>
    </xf>
    <xf numFmtId="0" fontId="36" fillId="33" borderId="10" xfId="41" applyFont="1" applyFill="1" applyBorder="1" applyAlignment="1" applyProtection="1">
      <alignment horizontal="center" vertical="center"/>
      <protection hidden="1"/>
    </xf>
    <xf numFmtId="182" fontId="36" fillId="33" borderId="10" xfId="41" applyNumberFormat="1" applyFont="1" applyFill="1" applyBorder="1" applyAlignment="1" applyProtection="1">
      <alignment horizontal="center" vertical="center"/>
      <protection hidden="1"/>
    </xf>
    <xf numFmtId="183" fontId="36" fillId="33" borderId="10" xfId="41" applyNumberFormat="1" applyFont="1" applyFill="1" applyBorder="1" applyAlignment="1" applyProtection="1">
      <alignment horizontal="center" vertical="center"/>
      <protection hidden="1"/>
    </xf>
    <xf numFmtId="181" fontId="36" fillId="33" borderId="10" xfId="41" applyNumberFormat="1" applyFont="1" applyFill="1" applyBorder="1" applyAlignment="1" applyProtection="1">
      <alignment horizontal="center" vertical="center"/>
      <protection hidden="1"/>
    </xf>
    <xf numFmtId="180" fontId="36" fillId="33" borderId="10" xfId="41" applyNumberFormat="1" applyFont="1" applyFill="1" applyBorder="1" applyAlignment="1" applyProtection="1">
      <alignment horizontal="center" vertical="center"/>
      <protection hidden="1"/>
    </xf>
    <xf numFmtId="9" fontId="36" fillId="33" borderId="10" xfId="41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91" fillId="0" borderId="0" xfId="0" applyFont="1" applyAlignment="1" applyProtection="1">
      <alignment horizontal="left" vertical="center"/>
      <protection hidden="1"/>
    </xf>
    <xf numFmtId="0" fontId="32" fillId="34" borderId="10" xfId="42" applyFont="1" applyFill="1" applyBorder="1" applyAlignment="1" applyProtection="1">
      <alignment horizontal="left" vertical="center"/>
      <protection hidden="1"/>
    </xf>
    <xf numFmtId="0" fontId="32" fillId="35" borderId="10" xfId="42" applyFont="1" applyFill="1" applyBorder="1" applyAlignment="1" applyProtection="1">
      <alignment horizontal="center" vertical="center"/>
      <protection hidden="1"/>
    </xf>
    <xf numFmtId="0" fontId="32" fillId="36" borderId="10" xfId="42" applyFont="1" applyFill="1" applyBorder="1" applyAlignment="1" applyProtection="1">
      <alignment horizontal="center" vertical="center"/>
      <protection hidden="1"/>
    </xf>
    <xf numFmtId="0" fontId="92" fillId="36" borderId="10" xfId="42" applyFont="1" applyFill="1" applyBorder="1" applyAlignment="1" applyProtection="1">
      <alignment horizontal="center" vertical="center"/>
      <protection hidden="1"/>
    </xf>
    <xf numFmtId="0" fontId="33" fillId="34" borderId="10" xfId="42" applyFont="1" applyFill="1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78" fontId="6" fillId="37" borderId="12" xfId="0" applyNumberFormat="1" applyFont="1" applyFill="1" applyBorder="1" applyAlignment="1" applyProtection="1">
      <alignment horizontal="center" vertical="center"/>
      <protection hidden="1"/>
    </xf>
    <xf numFmtId="0" fontId="6" fillId="37" borderId="1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93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176" fontId="6" fillId="0" borderId="0" xfId="0" applyNumberFormat="1" applyFont="1" applyBorder="1" applyAlignment="1" applyProtection="1">
      <alignment horizontal="center" vertical="center"/>
      <protection hidden="1"/>
    </xf>
    <xf numFmtId="176" fontId="7" fillId="0" borderId="15" xfId="0" applyNumberFormat="1" applyFont="1" applyBorder="1" applyAlignment="1" applyProtection="1">
      <alignment horizontal="center" vertical="center"/>
      <protection hidden="1"/>
    </xf>
    <xf numFmtId="176" fontId="7" fillId="0" borderId="0" xfId="0" applyNumberFormat="1" applyFont="1" applyAlignment="1" applyProtection="1">
      <alignment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176" fontId="6" fillId="33" borderId="0" xfId="0" applyNumberFormat="1" applyFont="1" applyFill="1" applyBorder="1" applyAlignment="1" applyProtection="1">
      <alignment horizontal="center" vertical="center"/>
      <protection hidden="1"/>
    </xf>
    <xf numFmtId="176" fontId="7" fillId="33" borderId="15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176" fontId="6" fillId="0" borderId="17" xfId="0" applyNumberFormat="1" applyFont="1" applyBorder="1" applyAlignment="1" applyProtection="1">
      <alignment horizontal="center" vertical="center"/>
      <protection hidden="1"/>
    </xf>
    <xf numFmtId="176" fontId="7" fillId="0" borderId="18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76" fontId="6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176" fontId="6" fillId="0" borderId="15" xfId="0" applyNumberFormat="1" applyFont="1" applyBorder="1" applyAlignment="1" applyProtection="1">
      <alignment vertical="center"/>
      <protection hidden="1"/>
    </xf>
    <xf numFmtId="0" fontId="6" fillId="33" borderId="21" xfId="0" applyFont="1" applyFill="1" applyBorder="1" applyAlignment="1" applyProtection="1">
      <alignment vertical="center"/>
      <protection hidden="1"/>
    </xf>
    <xf numFmtId="176" fontId="6" fillId="33" borderId="15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horizontal="right"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176" fontId="6" fillId="0" borderId="18" xfId="0" applyNumberFormat="1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176" fontId="7" fillId="0" borderId="0" xfId="0" applyNumberFormat="1" applyFont="1" applyBorder="1" applyAlignment="1" applyProtection="1">
      <alignment horizontal="center" vertical="center"/>
      <protection hidden="1"/>
    </xf>
    <xf numFmtId="177" fontId="94" fillId="0" borderId="15" xfId="0" applyNumberFormat="1" applyFont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right" vertical="center"/>
      <protection hidden="1"/>
    </xf>
    <xf numFmtId="176" fontId="7" fillId="33" borderId="0" xfId="0" applyNumberFormat="1" applyFont="1" applyFill="1" applyBorder="1" applyAlignment="1" applyProtection="1">
      <alignment horizontal="center" vertical="center"/>
      <protection hidden="1"/>
    </xf>
    <xf numFmtId="177" fontId="94" fillId="33" borderId="15" xfId="0" applyNumberFormat="1" applyFont="1" applyFill="1" applyBorder="1" applyAlignment="1" applyProtection="1">
      <alignment horizontal="center" vertical="center"/>
      <protection hidden="1"/>
    </xf>
    <xf numFmtId="176" fontId="7" fillId="0" borderId="17" xfId="0" applyNumberFormat="1" applyFont="1" applyBorder="1" applyAlignment="1" applyProtection="1">
      <alignment horizontal="center" vertical="center"/>
      <protection hidden="1"/>
    </xf>
    <xf numFmtId="177" fontId="94" fillId="0" borderId="18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0" xfId="42" applyProtection="1">
      <alignment/>
      <protection hidden="1"/>
    </xf>
    <xf numFmtId="0" fontId="27" fillId="34" borderId="10" xfId="42" applyFont="1" applyFill="1" applyBorder="1" applyAlignment="1" applyProtection="1">
      <alignment horizontal="center" vertical="center"/>
      <protection hidden="1"/>
    </xf>
    <xf numFmtId="0" fontId="16" fillId="34" borderId="10" xfId="42" applyFont="1" applyFill="1" applyBorder="1" applyAlignment="1" applyProtection="1">
      <alignment horizontal="center" vertical="center"/>
      <protection hidden="1"/>
    </xf>
    <xf numFmtId="0" fontId="12" fillId="0" borderId="23" xfId="42" applyFont="1" applyBorder="1" applyAlignment="1" applyProtection="1">
      <alignment wrapText="1"/>
      <protection hidden="1"/>
    </xf>
    <xf numFmtId="0" fontId="12" fillId="0" borderId="0" xfId="42" applyFont="1" applyAlignment="1" applyProtection="1">
      <alignment/>
      <protection hidden="1"/>
    </xf>
    <xf numFmtId="0" fontId="32" fillId="35" borderId="10" xfId="42" applyFont="1" applyFill="1" applyBorder="1" applyAlignment="1" applyProtection="1">
      <alignment horizontal="center" vertical="center"/>
      <protection locked="0"/>
    </xf>
    <xf numFmtId="0" fontId="37" fillId="0" borderId="10" xfId="41" applyFont="1" applyBorder="1" applyAlignment="1" applyProtection="1">
      <alignment horizontal="center" vertical="center"/>
      <protection locked="0"/>
    </xf>
    <xf numFmtId="0" fontId="95" fillId="38" borderId="10" xfId="41" applyFont="1" applyFill="1" applyBorder="1" applyAlignment="1" applyProtection="1">
      <alignment horizontal="center" vertical="center"/>
      <protection hidden="1"/>
    </xf>
    <xf numFmtId="182" fontId="95" fillId="38" borderId="10" xfId="41" applyNumberFormat="1" applyFont="1" applyFill="1" applyBorder="1" applyAlignment="1" applyProtection="1">
      <alignment horizontal="center" vertical="center"/>
      <protection hidden="1"/>
    </xf>
    <xf numFmtId="183" fontId="95" fillId="38" borderId="10" xfId="41" applyNumberFormat="1" applyFont="1" applyFill="1" applyBorder="1" applyAlignment="1" applyProtection="1">
      <alignment horizontal="center" vertical="center"/>
      <protection hidden="1"/>
    </xf>
    <xf numFmtId="181" fontId="95" fillId="38" borderId="10" xfId="41" applyNumberFormat="1" applyFont="1" applyFill="1" applyBorder="1" applyAlignment="1" applyProtection="1">
      <alignment horizontal="center" vertical="center"/>
      <protection hidden="1"/>
    </xf>
    <xf numFmtId="180" fontId="95" fillId="38" borderId="10" xfId="41" applyNumberFormat="1" applyFont="1" applyFill="1" applyBorder="1" applyAlignment="1" applyProtection="1">
      <alignment horizontal="center" vertical="center"/>
      <protection hidden="1"/>
    </xf>
    <xf numFmtId="9" fontId="95" fillId="38" borderId="10" xfId="41" applyNumberFormat="1" applyFont="1" applyFill="1" applyBorder="1" applyAlignment="1" applyProtection="1">
      <alignment horizontal="center" vertical="center"/>
      <protection hidden="1"/>
    </xf>
    <xf numFmtId="0" fontId="36" fillId="19" borderId="10" xfId="41" applyFont="1" applyFill="1" applyBorder="1" applyAlignment="1" applyProtection="1">
      <alignment horizontal="center" vertical="center"/>
      <protection hidden="1"/>
    </xf>
    <xf numFmtId="182" fontId="36" fillId="19" borderId="10" xfId="41" applyNumberFormat="1" applyFont="1" applyFill="1" applyBorder="1" applyAlignment="1" applyProtection="1">
      <alignment horizontal="center" vertical="center"/>
      <protection hidden="1"/>
    </xf>
    <xf numFmtId="183" fontId="36" fillId="19" borderId="10" xfId="41" applyNumberFormat="1" applyFont="1" applyFill="1" applyBorder="1" applyAlignment="1" applyProtection="1">
      <alignment horizontal="center" vertical="center"/>
      <protection hidden="1"/>
    </xf>
    <xf numFmtId="181" fontId="36" fillId="19" borderId="10" xfId="41" applyNumberFormat="1" applyFont="1" applyFill="1" applyBorder="1" applyAlignment="1" applyProtection="1">
      <alignment horizontal="center" vertical="center"/>
      <protection hidden="1"/>
    </xf>
    <xf numFmtId="180" fontId="36" fillId="19" borderId="10" xfId="41" applyNumberFormat="1" applyFont="1" applyFill="1" applyBorder="1" applyAlignment="1" applyProtection="1">
      <alignment horizontal="center" vertical="center"/>
      <protection hidden="1"/>
    </xf>
    <xf numFmtId="9" fontId="36" fillId="19" borderId="10" xfId="41" applyNumberFormat="1" applyFont="1" applyFill="1" applyBorder="1" applyAlignment="1" applyProtection="1">
      <alignment horizontal="center" vertical="center"/>
      <protection hidden="1"/>
    </xf>
    <xf numFmtId="0" fontId="36" fillId="8" borderId="10" xfId="41" applyFont="1" applyFill="1" applyBorder="1" applyAlignment="1" applyProtection="1">
      <alignment horizontal="center" vertical="center"/>
      <protection hidden="1"/>
    </xf>
    <xf numFmtId="182" fontId="36" fillId="8" borderId="10" xfId="41" applyNumberFormat="1" applyFont="1" applyFill="1" applyBorder="1" applyAlignment="1" applyProtection="1">
      <alignment horizontal="center" vertical="center"/>
      <protection hidden="1"/>
    </xf>
    <xf numFmtId="183" fontId="36" fillId="8" borderId="10" xfId="41" applyNumberFormat="1" applyFont="1" applyFill="1" applyBorder="1" applyAlignment="1" applyProtection="1">
      <alignment horizontal="center" vertical="center"/>
      <protection hidden="1"/>
    </xf>
    <xf numFmtId="181" fontId="36" fillId="8" borderId="10" xfId="41" applyNumberFormat="1" applyFont="1" applyFill="1" applyBorder="1" applyAlignment="1" applyProtection="1">
      <alignment horizontal="center" vertical="center"/>
      <protection hidden="1"/>
    </xf>
    <xf numFmtId="180" fontId="36" fillId="8" borderId="10" xfId="41" applyNumberFormat="1" applyFont="1" applyFill="1" applyBorder="1" applyAlignment="1" applyProtection="1">
      <alignment horizontal="center" vertical="center"/>
      <protection hidden="1"/>
    </xf>
    <xf numFmtId="9" fontId="36" fillId="8" borderId="10" xfId="41" applyNumberFormat="1" applyFont="1" applyFill="1" applyBorder="1" applyAlignment="1" applyProtection="1">
      <alignment horizontal="center" vertical="center"/>
      <protection hidden="1"/>
    </xf>
    <xf numFmtId="0" fontId="36" fillId="39" borderId="10" xfId="41" applyFont="1" applyFill="1" applyBorder="1" applyAlignment="1" applyProtection="1">
      <alignment horizontal="center" vertical="center"/>
      <protection hidden="1"/>
    </xf>
    <xf numFmtId="182" fontId="36" fillId="39" borderId="10" xfId="41" applyNumberFormat="1" applyFont="1" applyFill="1" applyBorder="1" applyAlignment="1" applyProtection="1">
      <alignment horizontal="center" vertical="center"/>
      <protection hidden="1"/>
    </xf>
    <xf numFmtId="183" fontId="36" fillId="39" borderId="10" xfId="41" applyNumberFormat="1" applyFont="1" applyFill="1" applyBorder="1" applyAlignment="1" applyProtection="1">
      <alignment horizontal="center" vertical="center"/>
      <protection hidden="1"/>
    </xf>
    <xf numFmtId="181" fontId="36" fillId="39" borderId="10" xfId="41" applyNumberFormat="1" applyFont="1" applyFill="1" applyBorder="1" applyAlignment="1" applyProtection="1">
      <alignment horizontal="center" vertical="center"/>
      <protection hidden="1"/>
    </xf>
    <xf numFmtId="180" fontId="36" fillId="39" borderId="10" xfId="41" applyNumberFormat="1" applyFont="1" applyFill="1" applyBorder="1" applyAlignment="1" applyProtection="1">
      <alignment horizontal="center" vertical="center"/>
      <protection hidden="1"/>
    </xf>
    <xf numFmtId="9" fontId="36" fillId="39" borderId="10" xfId="41" applyNumberFormat="1" applyFont="1" applyFill="1" applyBorder="1" applyAlignment="1" applyProtection="1">
      <alignment horizontal="center" vertical="center"/>
      <protection hidden="1"/>
    </xf>
    <xf numFmtId="176" fontId="40" fillId="40" borderId="10" xfId="41" applyNumberFormat="1" applyFont="1" applyFill="1" applyBorder="1" applyAlignment="1" applyProtection="1">
      <alignment horizontal="center" vertical="center"/>
      <protection hidden="1"/>
    </xf>
    <xf numFmtId="0" fontId="27" fillId="35" borderId="10" xfId="42" applyFont="1" applyFill="1" applyBorder="1" applyAlignment="1" applyProtection="1">
      <alignment horizontal="center" vertical="center"/>
      <protection locked="0"/>
    </xf>
    <xf numFmtId="0" fontId="96" fillId="0" borderId="0" xfId="0" applyFont="1" applyAlignment="1" applyProtection="1">
      <alignment horizontal="center" vertical="center"/>
      <protection hidden="1"/>
    </xf>
    <xf numFmtId="0" fontId="91" fillId="0" borderId="0" xfId="0" applyFont="1" applyAlignment="1" applyProtection="1">
      <alignment horizontal="center" vertical="center"/>
      <protection hidden="1"/>
    </xf>
    <xf numFmtId="0" fontId="38" fillId="40" borderId="10" xfId="41" applyFont="1" applyFill="1" applyBorder="1" applyAlignment="1" applyProtection="1">
      <alignment horizontal="center" vertical="center"/>
      <protection hidden="1"/>
    </xf>
    <xf numFmtId="0" fontId="38" fillId="33" borderId="10" xfId="41" applyFont="1" applyFill="1" applyBorder="1" applyAlignment="1" applyProtection="1">
      <alignment horizontal="center" vertical="center"/>
      <protection hidden="1"/>
    </xf>
    <xf numFmtId="0" fontId="27" fillId="35" borderId="10" xfId="42" applyFont="1" applyFill="1" applyBorder="1" applyAlignment="1" applyProtection="1">
      <alignment horizontal="center" vertical="center"/>
      <protection locked="0"/>
    </xf>
    <xf numFmtId="0" fontId="27" fillId="35" borderId="10" xfId="42" applyFont="1" applyFill="1" applyBorder="1" applyAlignment="1" applyProtection="1">
      <alignment horizontal="center" vertical="center"/>
      <protection locked="0"/>
    </xf>
    <xf numFmtId="0" fontId="27" fillId="35" borderId="10" xfId="42" applyFont="1" applyFill="1" applyBorder="1" applyAlignment="1" applyProtection="1">
      <alignment horizontal="center" vertical="center"/>
      <protection locked="0"/>
    </xf>
    <xf numFmtId="0" fontId="27" fillId="35" borderId="10" xfId="42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7" fillId="35" borderId="10" xfId="42" applyFont="1" applyFill="1" applyBorder="1" applyAlignment="1" applyProtection="1">
      <alignment horizontal="center" vertical="center"/>
      <protection locked="0"/>
    </xf>
    <xf numFmtId="0" fontId="38" fillId="0" borderId="24" xfId="41" applyFont="1" applyBorder="1" applyAlignment="1" applyProtection="1">
      <alignment horizontal="left" vertical="center"/>
      <protection hidden="1"/>
    </xf>
    <xf numFmtId="0" fontId="38" fillId="0" borderId="25" xfId="41" applyFont="1" applyBorder="1" applyAlignment="1" applyProtection="1">
      <alignment horizontal="left" vertical="center"/>
      <protection hidden="1"/>
    </xf>
    <xf numFmtId="0" fontId="38" fillId="0" borderId="26" xfId="41" applyFont="1" applyBorder="1" applyAlignment="1" applyProtection="1">
      <alignment horizontal="left" vertical="center"/>
      <protection hidden="1"/>
    </xf>
    <xf numFmtId="0" fontId="38" fillId="40" borderId="10" xfId="41" applyFont="1" applyFill="1" applyBorder="1" applyAlignment="1" applyProtection="1">
      <alignment horizontal="left" vertical="center"/>
      <protection hidden="1"/>
    </xf>
    <xf numFmtId="0" fontId="0" fillId="40" borderId="10" xfId="0" applyFill="1" applyBorder="1" applyAlignment="1" applyProtection="1">
      <alignment horizontal="left" vertical="center"/>
      <protection hidden="1"/>
    </xf>
    <xf numFmtId="0" fontId="38" fillId="0" borderId="10" xfId="41" applyFont="1" applyBorder="1" applyAlignment="1" applyProtection="1">
      <alignment horizontal="left" vertical="center"/>
      <protection hidden="1"/>
    </xf>
    <xf numFmtId="0" fontId="38" fillId="0" borderId="10" xfId="41" applyFont="1" applyBorder="1" applyAlignment="1" applyProtection="1">
      <alignment horizontal="center" vertical="center"/>
      <protection hidden="1"/>
    </xf>
    <xf numFmtId="0" fontId="38" fillId="33" borderId="24" xfId="41" applyFont="1" applyFill="1" applyBorder="1" applyAlignment="1" applyProtection="1">
      <alignment horizontal="left" vertical="center"/>
      <protection hidden="1"/>
    </xf>
    <xf numFmtId="0" fontId="38" fillId="33" borderId="25" xfId="41" applyFont="1" applyFill="1" applyBorder="1" applyAlignment="1" applyProtection="1">
      <alignment horizontal="left" vertical="center"/>
      <protection hidden="1"/>
    </xf>
    <xf numFmtId="0" fontId="38" fillId="33" borderId="26" xfId="41" applyFont="1" applyFill="1" applyBorder="1" applyAlignment="1" applyProtection="1">
      <alignment horizontal="left" vertical="center"/>
      <protection hidden="1"/>
    </xf>
    <xf numFmtId="0" fontId="38" fillId="40" borderId="24" xfId="41" applyFont="1" applyFill="1" applyBorder="1" applyAlignment="1" applyProtection="1">
      <alignment horizontal="left" vertical="center"/>
      <protection hidden="1"/>
    </xf>
    <xf numFmtId="0" fontId="38" fillId="40" borderId="25" xfId="41" applyFont="1" applyFill="1" applyBorder="1" applyAlignment="1" applyProtection="1">
      <alignment horizontal="left" vertical="center"/>
      <protection hidden="1"/>
    </xf>
    <xf numFmtId="0" fontId="38" fillId="40" borderId="26" xfId="41" applyFont="1" applyFill="1" applyBorder="1" applyAlignment="1" applyProtection="1">
      <alignment horizontal="left" vertical="center"/>
      <protection hidden="1"/>
    </xf>
    <xf numFmtId="0" fontId="38" fillId="0" borderId="27" xfId="41" applyFont="1" applyBorder="1" applyAlignment="1" applyProtection="1">
      <alignment horizontal="left" vertical="center"/>
      <protection hidden="1"/>
    </xf>
    <xf numFmtId="0" fontId="38" fillId="0" borderId="28" xfId="41" applyFont="1" applyBorder="1" applyAlignment="1" applyProtection="1">
      <alignment horizontal="left" vertical="center"/>
      <protection hidden="1"/>
    </xf>
    <xf numFmtId="0" fontId="38" fillId="0" borderId="29" xfId="41" applyFont="1" applyBorder="1" applyAlignment="1" applyProtection="1">
      <alignment horizontal="left" vertical="center"/>
      <protection hidden="1"/>
    </xf>
    <xf numFmtId="0" fontId="38" fillId="0" borderId="30" xfId="41" applyFont="1" applyBorder="1" applyAlignment="1" applyProtection="1">
      <alignment horizontal="left" vertical="center"/>
      <protection hidden="1"/>
    </xf>
    <xf numFmtId="0" fontId="38" fillId="0" borderId="31" xfId="41" applyFont="1" applyBorder="1" applyAlignment="1" applyProtection="1">
      <alignment horizontal="left" vertical="center"/>
      <protection hidden="1"/>
    </xf>
    <xf numFmtId="0" fontId="38" fillId="0" borderId="32" xfId="41" applyFont="1" applyBorder="1" applyAlignment="1" applyProtection="1">
      <alignment horizontal="left" vertical="center"/>
      <protection hidden="1"/>
    </xf>
    <xf numFmtId="0" fontId="38" fillId="0" borderId="24" xfId="41" applyFont="1" applyBorder="1" applyAlignment="1" applyProtection="1">
      <alignment horizontal="center" vertical="center"/>
      <protection hidden="1"/>
    </xf>
    <xf numFmtId="0" fontId="38" fillId="0" borderId="25" xfId="41" applyFont="1" applyBorder="1" applyAlignment="1" applyProtection="1">
      <alignment horizontal="center" vertical="center"/>
      <protection hidden="1"/>
    </xf>
    <xf numFmtId="0" fontId="38" fillId="0" borderId="26" xfId="41" applyFont="1" applyBorder="1" applyAlignment="1" applyProtection="1">
      <alignment horizontal="center" vertical="center"/>
      <protection hidden="1"/>
    </xf>
    <xf numFmtId="0" fontId="38" fillId="33" borderId="10" xfId="41" applyFont="1" applyFill="1" applyBorder="1" applyAlignment="1" applyProtection="1">
      <alignment horizontal="left" vertical="center"/>
      <protection hidden="1"/>
    </xf>
    <xf numFmtId="0" fontId="97" fillId="0" borderId="10" xfId="41" applyFont="1" applyBorder="1" applyAlignment="1" applyProtection="1">
      <alignment horizontal="center" vertical="center"/>
      <protection hidden="1"/>
    </xf>
    <xf numFmtId="0" fontId="1" fillId="0" borderId="10" xfId="41" applyBorder="1" applyAlignment="1" applyProtection="1">
      <alignment horizontal="center" vertical="center"/>
      <protection hidden="1"/>
    </xf>
    <xf numFmtId="0" fontId="35" fillId="0" borderId="10" xfId="41" applyFont="1" applyBorder="1" applyAlignment="1" applyProtection="1">
      <alignment horizontal="center" vertical="center"/>
      <protection hidden="1"/>
    </xf>
    <xf numFmtId="0" fontId="40" fillId="0" borderId="10" xfId="41" applyFont="1" applyBorder="1" applyAlignment="1" applyProtection="1">
      <alignment horizontal="center" vertical="center"/>
      <protection hidden="1"/>
    </xf>
    <xf numFmtId="0" fontId="98" fillId="0" borderId="14" xfId="0" applyFont="1" applyBorder="1" applyAlignment="1" applyProtection="1">
      <alignment horizontal="left" vertical="center"/>
      <protection hidden="1"/>
    </xf>
    <xf numFmtId="0" fontId="98" fillId="0" borderId="0" xfId="0" applyFont="1" applyBorder="1" applyAlignment="1" applyProtection="1">
      <alignment horizontal="left" vertical="center"/>
      <protection hidden="1"/>
    </xf>
    <xf numFmtId="0" fontId="93" fillId="0" borderId="0" xfId="0" applyFont="1" applyAlignment="1" applyProtection="1">
      <alignment horizontal="right" vertical="center"/>
      <protection hidden="1"/>
    </xf>
    <xf numFmtId="0" fontId="91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91" fillId="0" borderId="0" xfId="0" applyFont="1" applyAlignment="1" applyProtection="1">
      <alignment horizontal="left" vertical="center"/>
      <protection hidden="1"/>
    </xf>
    <xf numFmtId="0" fontId="94" fillId="0" borderId="0" xfId="0" applyFont="1" applyAlignment="1" applyProtection="1">
      <alignment horizontal="left" vertical="center"/>
      <protection hidden="1"/>
    </xf>
    <xf numFmtId="0" fontId="12" fillId="0" borderId="0" xfId="42" applyAlignment="1" applyProtection="1">
      <alignment horizontal="center"/>
      <protection hidden="1"/>
    </xf>
    <xf numFmtId="0" fontId="17" fillId="41" borderId="10" xfId="42" applyFont="1" applyFill="1" applyBorder="1" applyAlignment="1" applyProtection="1">
      <alignment horizontal="left" vertical="center"/>
      <protection hidden="1"/>
    </xf>
    <xf numFmtId="0" fontId="17" fillId="41" borderId="10" xfId="42" applyFont="1" applyFill="1" applyBorder="1" applyAlignment="1" applyProtection="1">
      <alignment horizontal="left" vertical="center"/>
      <protection hidden="1"/>
    </xf>
    <xf numFmtId="0" fontId="14" fillId="42" borderId="10" xfId="42" applyNumberFormat="1" applyFont="1" applyFill="1" applyBorder="1" applyAlignment="1" applyProtection="1">
      <alignment horizontal="center" vertical="center"/>
      <protection hidden="1"/>
    </xf>
    <xf numFmtId="0" fontId="20" fillId="42" borderId="10" xfId="42" applyNumberFormat="1" applyFont="1" applyFill="1" applyBorder="1" applyAlignment="1" applyProtection="1">
      <alignment horizontal="center" vertical="center"/>
      <protection hidden="1"/>
    </xf>
    <xf numFmtId="178" fontId="14" fillId="43" borderId="0" xfId="42" applyNumberFormat="1" applyFont="1" applyFill="1" applyBorder="1" applyAlignment="1" applyProtection="1">
      <alignment horizontal="center" vertical="center"/>
      <protection hidden="1"/>
    </xf>
    <xf numFmtId="0" fontId="22" fillId="42" borderId="10" xfId="42" applyNumberFormat="1" applyFont="1" applyFill="1" applyBorder="1" applyAlignment="1" applyProtection="1">
      <alignment horizontal="center" vertical="center"/>
      <protection hidden="1"/>
    </xf>
    <xf numFmtId="0" fontId="14" fillId="34" borderId="33" xfId="42" applyNumberFormat="1" applyFont="1" applyFill="1" applyBorder="1" applyAlignment="1" applyProtection="1">
      <alignment horizontal="left" vertical="center"/>
      <protection hidden="1"/>
    </xf>
    <xf numFmtId="0" fontId="14" fillId="34" borderId="34" xfId="42" applyNumberFormat="1" applyFont="1" applyFill="1" applyBorder="1" applyAlignment="1" applyProtection="1">
      <alignment horizontal="left" vertical="center"/>
      <protection hidden="1"/>
    </xf>
    <xf numFmtId="0" fontId="18" fillId="34" borderId="10" xfId="42" applyNumberFormat="1" applyFont="1" applyFill="1" applyBorder="1" applyAlignment="1" applyProtection="1">
      <alignment horizontal="center" vertical="center"/>
      <protection hidden="1"/>
    </xf>
    <xf numFmtId="0" fontId="13" fillId="0" borderId="0" xfId="42" applyFont="1" applyAlignment="1" applyProtection="1">
      <alignment horizontal="center"/>
      <protection hidden="1"/>
    </xf>
    <xf numFmtId="0" fontId="29" fillId="0" borderId="0" xfId="42" applyFont="1" applyAlignment="1" applyProtection="1">
      <alignment horizontal="center"/>
      <protection hidden="1"/>
    </xf>
    <xf numFmtId="178" fontId="16" fillId="36" borderId="28" xfId="42" applyNumberFormat="1" applyFont="1" applyFill="1" applyBorder="1" applyAlignment="1" applyProtection="1">
      <alignment horizontal="center" vertical="center"/>
      <protection hidden="1"/>
    </xf>
    <xf numFmtId="178" fontId="16" fillId="36" borderId="31" xfId="42" applyNumberFormat="1" applyFont="1" applyFill="1" applyBorder="1" applyAlignment="1" applyProtection="1">
      <alignment horizontal="center" vertical="center"/>
      <protection hidden="1"/>
    </xf>
    <xf numFmtId="0" fontId="23" fillId="0" borderId="0" xfId="40" applyFont="1" applyAlignment="1" applyProtection="1">
      <alignment horizontal="left" vertical="center" wrapText="1"/>
      <protection hidden="1"/>
    </xf>
    <xf numFmtId="0" fontId="16" fillId="35" borderId="33" xfId="42" applyNumberFormat="1" applyFont="1" applyFill="1" applyBorder="1" applyAlignment="1" applyProtection="1">
      <alignment horizontal="center" vertical="center"/>
      <protection locked="0"/>
    </xf>
    <xf numFmtId="0" fontId="16" fillId="35" borderId="34" xfId="42" applyNumberFormat="1" applyFont="1" applyFill="1" applyBorder="1" applyAlignment="1" applyProtection="1">
      <alignment horizontal="center" vertical="center"/>
      <protection locked="0"/>
    </xf>
    <xf numFmtId="0" fontId="14" fillId="34" borderId="10" xfId="42" applyNumberFormat="1" applyFont="1" applyFill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/>
      <protection hidden="1"/>
    </xf>
    <xf numFmtId="0" fontId="14" fillId="34" borderId="10" xfId="42" applyNumberFormat="1" applyFont="1" applyFill="1" applyBorder="1" applyAlignment="1" applyProtection="1">
      <alignment horizontal="center" vertical="center"/>
      <protection hidden="1"/>
    </xf>
    <xf numFmtId="0" fontId="16" fillId="35" borderId="10" xfId="42" applyNumberFormat="1" applyFont="1" applyFill="1" applyBorder="1" applyAlignment="1" applyProtection="1">
      <alignment horizontal="center" vertical="center"/>
      <protection locked="0"/>
    </xf>
    <xf numFmtId="0" fontId="24" fillId="0" borderId="0" xfId="42" applyFont="1" applyAlignment="1" applyProtection="1">
      <alignment horizontal="left" wrapText="1"/>
      <protection hidden="1"/>
    </xf>
    <xf numFmtId="0" fontId="24" fillId="0" borderId="0" xfId="42" applyFont="1" applyAlignment="1" applyProtection="1">
      <alignment horizontal="left"/>
      <protection hidden="1"/>
    </xf>
    <xf numFmtId="0" fontId="16" fillId="35" borderId="27" xfId="42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2" fillId="44" borderId="10" xfId="42" applyNumberFormat="1" applyFont="1" applyFill="1" applyBorder="1" applyAlignment="1" applyProtection="1">
      <alignment horizontal="center" vertical="center"/>
      <protection hidden="1"/>
    </xf>
    <xf numFmtId="0" fontId="20" fillId="44" borderId="10" xfId="42" applyNumberFormat="1" applyFont="1" applyFill="1" applyBorder="1" applyAlignment="1" applyProtection="1">
      <alignment horizontal="center" vertical="center"/>
      <protection hidden="1"/>
    </xf>
    <xf numFmtId="0" fontId="14" fillId="44" borderId="10" xfId="42" applyNumberFormat="1" applyFont="1" applyFill="1" applyBorder="1" applyAlignment="1" applyProtection="1">
      <alignment horizontal="center" vertical="center"/>
      <protection hidden="1"/>
    </xf>
    <xf numFmtId="178" fontId="14" fillId="43" borderId="10" xfId="42" applyNumberFormat="1" applyFont="1" applyFill="1" applyBorder="1" applyAlignment="1" applyProtection="1">
      <alignment horizontal="center" vertical="center"/>
      <protection hidden="1"/>
    </xf>
    <xf numFmtId="0" fontId="27" fillId="35" borderId="10" xfId="42" applyFont="1" applyFill="1" applyBorder="1" applyAlignment="1" applyProtection="1">
      <alignment horizontal="center" vertical="center"/>
      <protection locked="0"/>
    </xf>
    <xf numFmtId="0" fontId="25" fillId="0" borderId="0" xfId="42" applyFont="1" applyAlignment="1" applyProtection="1">
      <alignment horizontal="center"/>
      <protection hidden="1"/>
    </xf>
    <xf numFmtId="179" fontId="14" fillId="43" borderId="10" xfId="42" applyNumberFormat="1" applyFont="1" applyFill="1" applyBorder="1" applyAlignment="1" applyProtection="1">
      <alignment horizontal="center" vertical="center"/>
      <protection hidden="1"/>
    </xf>
    <xf numFmtId="0" fontId="26" fillId="34" borderId="10" xfId="42" applyNumberFormat="1" applyFont="1" applyFill="1" applyBorder="1" applyAlignment="1" applyProtection="1">
      <alignment horizontal="center" vertical="center"/>
      <protection hidden="1"/>
    </xf>
    <xf numFmtId="0" fontId="22" fillId="34" borderId="10" xfId="42" applyNumberFormat="1" applyFont="1" applyFill="1" applyBorder="1" applyAlignment="1" applyProtection="1">
      <alignment horizontal="center" vertical="center"/>
      <protection hidden="1"/>
    </xf>
    <xf numFmtId="0" fontId="22" fillId="34" borderId="33" xfId="42" applyNumberFormat="1" applyFont="1" applyFill="1" applyBorder="1" applyAlignment="1" applyProtection="1">
      <alignment horizontal="center" vertical="center"/>
      <protection hidden="1"/>
    </xf>
    <xf numFmtId="178" fontId="27" fillId="36" borderId="27" xfId="42" applyNumberFormat="1" applyFont="1" applyFill="1" applyBorder="1" applyAlignment="1" applyProtection="1">
      <alignment horizontal="center" vertical="center"/>
      <protection hidden="1"/>
    </xf>
    <xf numFmtId="178" fontId="27" fillId="36" borderId="30" xfId="42" applyNumberFormat="1" applyFont="1" applyFill="1" applyBorder="1" applyAlignment="1" applyProtection="1">
      <alignment horizontal="center" vertical="center"/>
      <protection hidden="1"/>
    </xf>
    <xf numFmtId="0" fontId="27" fillId="35" borderId="10" xfId="42" applyFont="1" applyFill="1" applyBorder="1" applyAlignment="1" applyProtection="1">
      <alignment horizontal="center" vertical="center"/>
      <protection locked="0"/>
    </xf>
    <xf numFmtId="185" fontId="14" fillId="43" borderId="0" xfId="42" applyNumberFormat="1" applyFont="1" applyFill="1" applyBorder="1" applyAlignment="1" applyProtection="1">
      <alignment horizontal="center" vertical="center"/>
      <protection hidden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0" xfId="42" applyFont="1" applyAlignment="1" applyProtection="1">
      <alignment horizontal="left" wrapText="1"/>
      <protection hidden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R-T资料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电容预充电过程中电容两端电压</a:t>
            </a:r>
            <a:r>
              <a:rPr lang="en-US" cap="none" sz="1125" b="0" i="0" u="none" baseline="0">
                <a:solidFill>
                  <a:srgbClr val="000000"/>
                </a:solidFill>
              </a:rPr>
              <a:t>Vc</a:t>
            </a:r>
            <a:r>
              <a:rPr lang="en-US" cap="none" sz="1125" b="0" i="0" u="none" baseline="0">
                <a:solidFill>
                  <a:srgbClr val="000000"/>
                </a:solidFill>
              </a:rPr>
              <a:t>变化曲线图</a:t>
            </a:r>
          </a:p>
        </c:rich>
      </c:tx>
      <c:layout>
        <c:manualLayout>
          <c:xMode val="factor"/>
          <c:yMode val="factor"/>
          <c:x val="0.078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215"/>
          <c:w val="0.91075"/>
          <c:h val="0.809"/>
        </c:manualLayout>
      </c:layout>
      <c:scatterChart>
        <c:scatterStyle val="line"/>
        <c:varyColors val="0"/>
        <c:ser>
          <c:idx val="0"/>
          <c:order val="0"/>
          <c:tx>
            <c:strRef>
              <c:f>'电容预充电电阻值、电压、时间、计算工具'!$C$18</c:f>
              <c:strCache>
                <c:ptCount val="1"/>
                <c:pt idx="0">
                  <c:v>Vc(V)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'电容预充电电阻值、电压、时间、计算工具'!$B$19:$B$42</c:f>
              <c:numCache/>
            </c:numRef>
          </c:xVal>
          <c:yVal>
            <c:numRef>
              <c:f>'电容预充电电阻值、电压、时间、计算工具'!$C$19:$C$42</c:f>
              <c:numCache/>
            </c:numRef>
          </c:yVal>
          <c:smooth val="0"/>
        </c:ser>
        <c:axId val="18801637"/>
        <c:axId val="34997006"/>
      </c:scatterChart>
      <c:valAx>
        <c:axId val="18801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Time(s)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97006"/>
        <c:crosses val="autoZero"/>
        <c:crossBetween val="midCat"/>
        <c:dispUnits/>
      </c:valAx>
      <c:valAx>
        <c:axId val="34997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Voltage(V)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016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上电浪涌电流曲线图</a:t>
            </a:r>
          </a:p>
        </c:rich>
      </c:tx>
      <c:layout>
        <c:manualLayout>
          <c:xMode val="factor"/>
          <c:yMode val="factor"/>
          <c:x val="0.00425"/>
          <c:y val="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11225"/>
          <c:w val="0.90975"/>
          <c:h val="0.82225"/>
        </c:manualLayout>
      </c:layout>
      <c:scatterChart>
        <c:scatterStyle val="line"/>
        <c:varyColors val="0"/>
        <c:ser>
          <c:idx val="0"/>
          <c:order val="0"/>
          <c:tx>
            <c:strRef>
              <c:f>'电容预充电电阻值、电压、时间、计算工具'!$C$48</c:f>
              <c:strCache>
                <c:ptCount val="1"/>
                <c:pt idx="0">
                  <c:v>Current(A)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'电容预充电电阻值、电压、时间、计算工具'!$B$49:$B$67</c:f>
              <c:numCache/>
            </c:numRef>
          </c:xVal>
          <c:yVal>
            <c:numRef>
              <c:f>'电容预充电电阻值、电压、时间、计算工具'!$C$49:$C$67</c:f>
              <c:numCache/>
            </c:numRef>
          </c:yVal>
          <c:smooth val="0"/>
        </c:ser>
        <c:axId val="46537599"/>
        <c:axId val="16185208"/>
      </c:scatterChart>
      <c:valAx>
        <c:axId val="46537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Time(s)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85208"/>
        <c:crosses val="autoZero"/>
        <c:crossBetween val="midCat"/>
        <c:dispUnits/>
      </c:valAx>
      <c:valAx>
        <c:axId val="16185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Current(A)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375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电容预充电过程中预充电电阻两端电压</a:t>
            </a:r>
            <a:r>
              <a:rPr lang="en-US" cap="none" sz="1125" b="0" i="0" u="none" baseline="0">
                <a:solidFill>
                  <a:srgbClr val="000000"/>
                </a:solidFill>
              </a:rPr>
              <a:t>V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R</a:t>
            </a:r>
            <a:r>
              <a:rPr lang="en-US" cap="none" sz="1125" b="0" i="0" u="none" baseline="0">
                <a:solidFill>
                  <a:srgbClr val="000000"/>
                </a:solidFill>
              </a:rPr>
              <a:t>变化曲线图</a:t>
            </a:r>
          </a:p>
        </c:rich>
      </c:tx>
      <c:layout>
        <c:manualLayout>
          <c:xMode val="factor"/>
          <c:yMode val="factor"/>
          <c:x val="0.026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215"/>
          <c:w val="0.91075"/>
          <c:h val="0.809"/>
        </c:manualLayout>
      </c:layout>
      <c:scatterChart>
        <c:scatterStyle val="line"/>
        <c:varyColors val="0"/>
        <c:ser>
          <c:idx val="0"/>
          <c:order val="0"/>
          <c:tx>
            <c:strRef>
              <c:f>'电容预充电电阻值、电压、时间、计算工具'!$E$18</c:f>
              <c:strCache>
                <c:ptCount val="1"/>
                <c:pt idx="0">
                  <c:v>VR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'电容预充电电阻值、电压、时间、计算工具'!$B$19:$B$42</c:f>
              <c:numCache/>
            </c:numRef>
          </c:xVal>
          <c:yVal>
            <c:numRef>
              <c:f>'电容预充电电阻值、电压、时间、计算工具'!$E$19:$E$42</c:f>
              <c:numCache/>
            </c:numRef>
          </c:yVal>
          <c:smooth val="0"/>
        </c:ser>
        <c:axId val="11449145"/>
        <c:axId val="35933442"/>
      </c:scatterChart>
      <c:valAx>
        <c:axId val="11449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Time(s)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33442"/>
        <c:crosses val="autoZero"/>
        <c:crossBetween val="midCat"/>
        <c:dispUnits/>
      </c:valAx>
      <c:valAx>
        <c:axId val="35933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Voltage(V)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491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上电浪涌电流曲线图</a:t>
            </a:r>
          </a:p>
        </c:rich>
      </c:tx>
      <c:layout>
        <c:manualLayout>
          <c:xMode val="factor"/>
          <c:yMode val="factor"/>
          <c:x val="-0.016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625"/>
          <c:y val="0.1175"/>
          <c:w val="0.85625"/>
          <c:h val="0.8055"/>
        </c:manualLayout>
      </c:layout>
      <c:scatterChart>
        <c:scatterStyle val="line"/>
        <c:varyColors val="0"/>
        <c:ser>
          <c:idx val="0"/>
          <c:order val="0"/>
          <c:tx>
            <c:strRef>
              <c:f>'电容预充电电阻值、电压、时间、计算工具'!$C$177</c:f>
              <c:strCache>
                <c:ptCount val="1"/>
                <c:pt idx="0">
                  <c:v>Vc(V)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'电容预充电电阻值、电压、时间、计算工具'!$B$178:$B$224</c:f>
              <c:numCache/>
            </c:numRef>
          </c:xVal>
          <c:yVal>
            <c:numRef>
              <c:f>'电容预充电电阻值、电压、时间、计算工具'!$F$178:$F$224</c:f>
              <c:numCache/>
            </c:numRef>
          </c:yVal>
          <c:smooth val="0"/>
        </c:ser>
        <c:axId val="54965523"/>
        <c:axId val="24927660"/>
      </c:scatterChart>
      <c:valAx>
        <c:axId val="54965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Time(s)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27660"/>
        <c:crosses val="autoZero"/>
        <c:crossBetween val="midCat"/>
        <c:dispUnits/>
      </c:valAx>
      <c:valAx>
        <c:axId val="24927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Current(A)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655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上电浪涌电流曲线图</a:t>
            </a:r>
          </a:p>
        </c:rich>
      </c:tx>
      <c:layout>
        <c:manualLayout>
          <c:xMode val="factor"/>
          <c:yMode val="factor"/>
          <c:x val="-0.016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75"/>
          <c:y val="0.1175"/>
          <c:w val="0.8675"/>
          <c:h val="0.8055"/>
        </c:manualLayout>
      </c:layout>
      <c:scatterChart>
        <c:scatterStyle val="line"/>
        <c:varyColors val="0"/>
        <c:ser>
          <c:idx val="0"/>
          <c:order val="0"/>
          <c:tx>
            <c:strRef>
              <c:f>'电容预充电电阻值、电压、时间、计算工具'!$C$126</c:f>
              <c:strCache>
                <c:ptCount val="1"/>
                <c:pt idx="0">
                  <c:v>Vc(V)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'电容预充电电阻值、电压、时间、计算工具'!$B$127:$B$172</c:f>
              <c:numCache/>
            </c:numRef>
          </c:xVal>
          <c:yVal>
            <c:numRef>
              <c:f>'电容预充电电阻值、电压、时间、计算工具'!$F$127:$F$172</c:f>
              <c:numCache/>
            </c:numRef>
          </c:yVal>
          <c:smooth val="0"/>
        </c:ser>
        <c:axId val="23022349"/>
        <c:axId val="5874550"/>
      </c:scatterChart>
      <c:valAx>
        <c:axId val="2302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Time(s)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4550"/>
        <c:crosses val="autoZero"/>
        <c:crossBetween val="midCat"/>
        <c:dispUnits/>
      </c:valAx>
      <c:valAx>
        <c:axId val="5874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Current(A)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223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上电浪涌电流曲线图</a:t>
            </a:r>
          </a:p>
        </c:rich>
      </c:tx>
      <c:layout>
        <c:manualLayout>
          <c:xMode val="factor"/>
          <c:yMode val="factor"/>
          <c:x val="-0.016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5"/>
          <c:y val="0.1175"/>
          <c:w val="0.87775"/>
          <c:h val="0.8055"/>
        </c:manualLayout>
      </c:layout>
      <c:scatterChart>
        <c:scatterStyle val="line"/>
        <c:varyColors val="0"/>
        <c:ser>
          <c:idx val="0"/>
          <c:order val="0"/>
          <c:tx>
            <c:strRef>
              <c:f>'电容预充电电阻值、电压、时间、计算工具'!$C$73</c:f>
              <c:strCache>
                <c:ptCount val="1"/>
                <c:pt idx="0">
                  <c:v>Vc(V)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'电容预充电电阻值、电压、时间、计算工具'!$B$74:$B$107</c:f>
              <c:numCache/>
            </c:numRef>
          </c:xVal>
          <c:yVal>
            <c:numRef>
              <c:f>'电容预充电电阻值、电压、时间、计算工具'!$F$74:$F$107</c:f>
              <c:numCache/>
            </c:numRef>
          </c:yVal>
          <c:smooth val="0"/>
        </c:ser>
        <c:axId val="52870951"/>
        <c:axId val="6076512"/>
      </c:scatterChart>
      <c:valAx>
        <c:axId val="52870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Time(s)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6512"/>
        <c:crosses val="autoZero"/>
        <c:crossBetween val="midCat"/>
        <c:dispUnits/>
      </c:valAx>
      <c:valAx>
        <c:axId val="6076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Current(A)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709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22</xdr:row>
      <xdr:rowOff>66675</xdr:rowOff>
    </xdr:from>
    <xdr:to>
      <xdr:col>8</xdr:col>
      <xdr:colOff>123825</xdr:colOff>
      <xdr:row>36</xdr:row>
      <xdr:rowOff>152400</xdr:rowOff>
    </xdr:to>
    <xdr:pic>
      <xdr:nvPicPr>
        <xdr:cNvPr id="1" name="图片 1" descr="图片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572125"/>
          <a:ext cx="53530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16</xdr:row>
      <xdr:rowOff>152400</xdr:rowOff>
    </xdr:from>
    <xdr:to>
      <xdr:col>10</xdr:col>
      <xdr:colOff>390525</xdr:colOff>
      <xdr:row>33</xdr:row>
      <xdr:rowOff>161925</xdr:rowOff>
    </xdr:to>
    <xdr:graphicFrame>
      <xdr:nvGraphicFramePr>
        <xdr:cNvPr id="1" name="Chart 1"/>
        <xdr:cNvGraphicFramePr/>
      </xdr:nvGraphicFramePr>
      <xdr:xfrm>
        <a:off x="6305550" y="5153025"/>
        <a:ext cx="45434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857250</xdr:colOff>
      <xdr:row>46</xdr:row>
      <xdr:rowOff>57150</xdr:rowOff>
    </xdr:from>
    <xdr:to>
      <xdr:col>18</xdr:col>
      <xdr:colOff>104775</xdr:colOff>
      <xdr:row>60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5700" y="10772775"/>
          <a:ext cx="4324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178</xdr:row>
      <xdr:rowOff>190500</xdr:rowOff>
    </xdr:from>
    <xdr:to>
      <xdr:col>18</xdr:col>
      <xdr:colOff>247650</xdr:colOff>
      <xdr:row>193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49100" y="36709350"/>
          <a:ext cx="393382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590550</xdr:colOff>
      <xdr:row>51</xdr:row>
      <xdr:rowOff>152400</xdr:rowOff>
    </xdr:from>
    <xdr:ext cx="152400" cy="285750"/>
    <xdr:sp>
      <xdr:nvSpPr>
        <xdr:cNvPr id="4" name="Text Box 4"/>
        <xdr:cNvSpPr txBox="1">
          <a:spLocks noChangeArrowheads="1"/>
        </xdr:cNvSpPr>
      </xdr:nvSpPr>
      <xdr:spPr>
        <a:xfrm>
          <a:off x="11049000" y="1182052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oneCellAnchor>
  <xdr:oneCellAnchor>
    <xdr:from>
      <xdr:col>15</xdr:col>
      <xdr:colOff>514350</xdr:colOff>
      <xdr:row>52</xdr:row>
      <xdr:rowOff>38100</xdr:rowOff>
    </xdr:from>
    <xdr:ext cx="180975" cy="285750"/>
    <xdr:sp>
      <xdr:nvSpPr>
        <xdr:cNvPr id="5" name="Text Box 5"/>
        <xdr:cNvSpPr txBox="1">
          <a:spLocks noChangeArrowheads="1"/>
        </xdr:cNvSpPr>
      </xdr:nvSpPr>
      <xdr:spPr>
        <a:xfrm>
          <a:off x="14249400" y="11896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oneCellAnchor>
  <xdr:oneCellAnchor>
    <xdr:from>
      <xdr:col>16</xdr:col>
      <xdr:colOff>485775</xdr:colOff>
      <xdr:row>52</xdr:row>
      <xdr:rowOff>85725</xdr:rowOff>
    </xdr:from>
    <xdr:ext cx="266700" cy="333375"/>
    <xdr:sp>
      <xdr:nvSpPr>
        <xdr:cNvPr id="6" name="Text Box 7"/>
        <xdr:cNvSpPr txBox="1">
          <a:spLocks noChangeArrowheads="1"/>
        </xdr:cNvSpPr>
      </xdr:nvSpPr>
      <xdr:spPr>
        <a:xfrm>
          <a:off x="14820900" y="11944350"/>
          <a:ext cx="2667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6800" rIns="0" bIns="4680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Vc</a:t>
          </a:r>
        </a:p>
      </xdr:txBody>
    </xdr:sp>
    <xdr:clientData/>
  </xdr:oneCellAnchor>
  <xdr:twoCellAnchor>
    <xdr:from>
      <xdr:col>14</xdr:col>
      <xdr:colOff>28575</xdr:colOff>
      <xdr:row>48</xdr:row>
      <xdr:rowOff>28575</xdr:rowOff>
    </xdr:from>
    <xdr:to>
      <xdr:col>16</xdr:col>
      <xdr:colOff>590550</xdr:colOff>
      <xdr:row>57</xdr:row>
      <xdr:rowOff>66675</xdr:rowOff>
    </xdr:to>
    <xdr:grpSp>
      <xdr:nvGrpSpPr>
        <xdr:cNvPr id="7" name="组合 39"/>
        <xdr:cNvGrpSpPr>
          <a:grpSpLocks/>
        </xdr:cNvGrpSpPr>
      </xdr:nvGrpSpPr>
      <xdr:grpSpPr>
        <a:xfrm>
          <a:off x="13163550" y="11125200"/>
          <a:ext cx="1762125" cy="1752600"/>
          <a:chOff x="12178822" y="2116246"/>
          <a:chExt cx="1812751" cy="1729114"/>
        </a:xfrm>
        <a:solidFill>
          <a:srgbClr val="FFFFFF"/>
        </a:solidFill>
      </xdr:grpSpPr>
      <xdr:sp>
        <xdr:nvSpPr>
          <xdr:cNvPr id="8" name="Line 6"/>
          <xdr:cNvSpPr>
            <a:spLocks/>
          </xdr:cNvSpPr>
        </xdr:nvSpPr>
        <xdr:spPr>
          <a:xfrm flipV="1">
            <a:off x="13991573" y="2116246"/>
            <a:ext cx="0" cy="1729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Freeform 8"/>
          <xdr:cNvSpPr>
            <a:spLocks/>
          </xdr:cNvSpPr>
        </xdr:nvSpPr>
        <xdr:spPr>
          <a:xfrm>
            <a:off x="12178822" y="2192327"/>
            <a:ext cx="1073149" cy="1381994"/>
          </a:xfrm>
          <a:custGeom>
            <a:pathLst>
              <a:path h="138" w="120">
                <a:moveTo>
                  <a:pt x="108" y="0"/>
                </a:moveTo>
                <a:cubicBezTo>
                  <a:pt x="110" y="6"/>
                  <a:pt x="112" y="13"/>
                  <a:pt x="113" y="22"/>
                </a:cubicBezTo>
                <a:cubicBezTo>
                  <a:pt x="114" y="31"/>
                  <a:pt x="116" y="43"/>
                  <a:pt x="117" y="51"/>
                </a:cubicBezTo>
                <a:cubicBezTo>
                  <a:pt x="118" y="59"/>
                  <a:pt x="119" y="65"/>
                  <a:pt x="119" y="73"/>
                </a:cubicBezTo>
                <a:cubicBezTo>
                  <a:pt x="119" y="81"/>
                  <a:pt x="120" y="91"/>
                  <a:pt x="119" y="100"/>
                </a:cubicBezTo>
                <a:cubicBezTo>
                  <a:pt x="118" y="109"/>
                  <a:pt x="115" y="120"/>
                  <a:pt x="113" y="126"/>
                </a:cubicBezTo>
                <a:cubicBezTo>
                  <a:pt x="111" y="132"/>
                  <a:pt x="107" y="134"/>
                  <a:pt x="104" y="136"/>
                </a:cubicBezTo>
                <a:cubicBezTo>
                  <a:pt x="101" y="138"/>
                  <a:pt x="98" y="138"/>
                  <a:pt x="93" y="138"/>
                </a:cubicBezTo>
                <a:cubicBezTo>
                  <a:pt x="88" y="138"/>
                  <a:pt x="81" y="138"/>
                  <a:pt x="73" y="138"/>
                </a:cubicBezTo>
                <a:cubicBezTo>
                  <a:pt x="65" y="138"/>
                  <a:pt x="53" y="138"/>
                  <a:pt x="44" y="138"/>
                </a:cubicBezTo>
                <a:cubicBezTo>
                  <a:pt x="35" y="138"/>
                  <a:pt x="23" y="138"/>
                  <a:pt x="16" y="138"/>
                </a:cubicBezTo>
                <a:cubicBezTo>
                  <a:pt x="9" y="138"/>
                  <a:pt x="3" y="138"/>
                  <a:pt x="0" y="138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15</xdr:col>
      <xdr:colOff>0</xdr:colOff>
      <xdr:row>55</xdr:row>
      <xdr:rowOff>114300</xdr:rowOff>
    </xdr:from>
    <xdr:ext cx="209550" cy="247650"/>
    <xdr:sp>
      <xdr:nvSpPr>
        <xdr:cNvPr id="10" name="Text Box 9"/>
        <xdr:cNvSpPr txBox="1">
          <a:spLocks noChangeArrowheads="1"/>
        </xdr:cNvSpPr>
      </xdr:nvSpPr>
      <xdr:spPr>
        <a:xfrm>
          <a:off x="13735050" y="12544425"/>
          <a:ext cx="2095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0" rIns="7200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oneCellAnchor>
  <xdr:oneCellAnchor>
    <xdr:from>
      <xdr:col>13</xdr:col>
      <xdr:colOff>38100</xdr:colOff>
      <xdr:row>46</xdr:row>
      <xdr:rowOff>0</xdr:rowOff>
    </xdr:from>
    <xdr:ext cx="161925" cy="190500"/>
    <xdr:sp>
      <xdr:nvSpPr>
        <xdr:cNvPr id="11" name="Text Box 10"/>
        <xdr:cNvSpPr txBox="1">
          <a:spLocks noChangeArrowheads="1"/>
        </xdr:cNvSpPr>
      </xdr:nvSpPr>
      <xdr:spPr>
        <a:xfrm>
          <a:off x="12573000" y="107156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oneCellAnchor>
  <xdr:oneCellAnchor>
    <xdr:from>
      <xdr:col>13</xdr:col>
      <xdr:colOff>38100</xdr:colOff>
      <xdr:row>49</xdr:row>
      <xdr:rowOff>38100</xdr:rowOff>
    </xdr:from>
    <xdr:ext cx="161925" cy="200025"/>
    <xdr:sp>
      <xdr:nvSpPr>
        <xdr:cNvPr id="12" name="Text Box 11"/>
        <xdr:cNvSpPr txBox="1">
          <a:spLocks noChangeArrowheads="1"/>
        </xdr:cNvSpPr>
      </xdr:nvSpPr>
      <xdr:spPr>
        <a:xfrm>
          <a:off x="12573000" y="113252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oneCellAnchor>
  <xdr:oneCellAnchor>
    <xdr:from>
      <xdr:col>13</xdr:col>
      <xdr:colOff>47625</xdr:colOff>
      <xdr:row>55</xdr:row>
      <xdr:rowOff>76200</xdr:rowOff>
    </xdr:from>
    <xdr:ext cx="161925" cy="200025"/>
    <xdr:sp>
      <xdr:nvSpPr>
        <xdr:cNvPr id="13" name="Text Box 12"/>
        <xdr:cNvSpPr txBox="1">
          <a:spLocks noChangeArrowheads="1"/>
        </xdr:cNvSpPr>
      </xdr:nvSpPr>
      <xdr:spPr>
        <a:xfrm>
          <a:off x="12582525" y="125063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oneCellAnchor>
  <xdr:oneCellAnchor>
    <xdr:from>
      <xdr:col>10</xdr:col>
      <xdr:colOff>381000</xdr:colOff>
      <xdr:row>180</xdr:row>
      <xdr:rowOff>38100</xdr:rowOff>
    </xdr:from>
    <xdr:ext cx="390525" cy="219075"/>
    <xdr:sp>
      <xdr:nvSpPr>
        <xdr:cNvPr id="14" name="Text Box 13"/>
        <xdr:cNvSpPr txBox="1">
          <a:spLocks noChangeArrowheads="1"/>
        </xdr:cNvSpPr>
      </xdr:nvSpPr>
      <xdr:spPr>
        <a:xfrm>
          <a:off x="10839450" y="3693795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上电</a:t>
          </a:r>
        </a:p>
      </xdr:txBody>
    </xdr:sp>
    <xdr:clientData/>
  </xdr:oneCellAnchor>
  <xdr:oneCellAnchor>
    <xdr:from>
      <xdr:col>10</xdr:col>
      <xdr:colOff>314325</xdr:colOff>
      <xdr:row>183</xdr:row>
      <xdr:rowOff>180975</xdr:rowOff>
    </xdr:from>
    <xdr:ext cx="1314450" cy="219075"/>
    <xdr:sp>
      <xdr:nvSpPr>
        <xdr:cNvPr id="15" name="Text Box 14"/>
        <xdr:cNvSpPr txBox="1">
          <a:spLocks noChangeArrowheads="1"/>
        </xdr:cNvSpPr>
      </xdr:nvSpPr>
      <xdr:spPr>
        <a:xfrm>
          <a:off x="10772775" y="37652325"/>
          <a:ext cx="1314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主继电器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闭合</a:t>
          </a:r>
        </a:p>
      </xdr:txBody>
    </xdr:sp>
    <xdr:clientData/>
  </xdr:oneCellAnchor>
  <xdr:oneCellAnchor>
    <xdr:from>
      <xdr:col>10</xdr:col>
      <xdr:colOff>409575</xdr:colOff>
      <xdr:row>187</xdr:row>
      <xdr:rowOff>180975</xdr:rowOff>
    </xdr:from>
    <xdr:ext cx="1333500" cy="219075"/>
    <xdr:sp>
      <xdr:nvSpPr>
        <xdr:cNvPr id="16" name="Text Box 15"/>
        <xdr:cNvSpPr txBox="1">
          <a:spLocks noChangeArrowheads="1"/>
        </xdr:cNvSpPr>
      </xdr:nvSpPr>
      <xdr:spPr>
        <a:xfrm>
          <a:off x="10868025" y="38414325"/>
          <a:ext cx="1333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预充电继电器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11</xdr:col>
      <xdr:colOff>28575</xdr:colOff>
      <xdr:row>192</xdr:row>
      <xdr:rowOff>19050</xdr:rowOff>
    </xdr:from>
    <xdr:ext cx="752475" cy="209550"/>
    <xdr:sp>
      <xdr:nvSpPr>
        <xdr:cNvPr id="17" name="Text Box 16"/>
        <xdr:cNvSpPr txBox="1">
          <a:spLocks noChangeArrowheads="1"/>
        </xdr:cNvSpPr>
      </xdr:nvSpPr>
      <xdr:spPr>
        <a:xfrm>
          <a:off x="11363325" y="39204900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继电器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12</xdr:col>
      <xdr:colOff>228600</xdr:colOff>
      <xdr:row>179</xdr:row>
      <xdr:rowOff>0</xdr:rowOff>
    </xdr:from>
    <xdr:ext cx="323850" cy="190500"/>
    <xdr:sp>
      <xdr:nvSpPr>
        <xdr:cNvPr id="18" name="Text Box 17"/>
        <xdr:cNvSpPr txBox="1">
          <a:spLocks noChangeArrowheads="1"/>
        </xdr:cNvSpPr>
      </xdr:nvSpPr>
      <xdr:spPr>
        <a:xfrm>
          <a:off x="12163425" y="367093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上电</a:t>
          </a:r>
        </a:p>
      </xdr:txBody>
    </xdr:sp>
    <xdr:clientData/>
  </xdr:oneCellAnchor>
  <xdr:oneCellAnchor>
    <xdr:from>
      <xdr:col>17</xdr:col>
      <xdr:colOff>419100</xdr:colOff>
      <xdr:row>179</xdr:row>
      <xdr:rowOff>0</xdr:rowOff>
    </xdr:from>
    <xdr:ext cx="314325" cy="190500"/>
    <xdr:sp>
      <xdr:nvSpPr>
        <xdr:cNvPr id="19" name="Text Box 18"/>
        <xdr:cNvSpPr txBox="1">
          <a:spLocks noChangeArrowheads="1"/>
        </xdr:cNvSpPr>
      </xdr:nvSpPr>
      <xdr:spPr>
        <a:xfrm>
          <a:off x="15354300" y="36709350"/>
          <a:ext cx="314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断电</a:t>
          </a:r>
        </a:p>
      </xdr:txBody>
    </xdr:sp>
    <xdr:clientData/>
  </xdr:oneCellAnchor>
  <xdr:twoCellAnchor>
    <xdr:from>
      <xdr:col>11</xdr:col>
      <xdr:colOff>514350</xdr:colOff>
      <xdr:row>193</xdr:row>
      <xdr:rowOff>95250</xdr:rowOff>
    </xdr:from>
    <xdr:to>
      <xdr:col>15</xdr:col>
      <xdr:colOff>104775</xdr:colOff>
      <xdr:row>198</xdr:row>
      <xdr:rowOff>104775</xdr:rowOff>
    </xdr:to>
    <xdr:sp>
      <xdr:nvSpPr>
        <xdr:cNvPr id="20" name="Freeform 19"/>
        <xdr:cNvSpPr>
          <a:spLocks/>
        </xdr:cNvSpPr>
      </xdr:nvSpPr>
      <xdr:spPr>
        <a:xfrm>
          <a:off x="11849100" y="39471600"/>
          <a:ext cx="1990725" cy="962025"/>
        </a:xfrm>
        <a:custGeom>
          <a:pathLst>
            <a:path h="116" w="243">
              <a:moveTo>
                <a:pt x="0" y="116"/>
              </a:moveTo>
              <a:lnTo>
                <a:pt x="85" y="116"/>
              </a:lnTo>
              <a:lnTo>
                <a:pt x="85" y="89"/>
              </a:lnTo>
              <a:lnTo>
                <a:pt x="92" y="94"/>
              </a:lnTo>
              <a:lnTo>
                <a:pt x="101" y="99"/>
              </a:lnTo>
              <a:lnTo>
                <a:pt x="117" y="105"/>
              </a:lnTo>
              <a:lnTo>
                <a:pt x="126" y="108"/>
              </a:lnTo>
              <a:lnTo>
                <a:pt x="132" y="109"/>
              </a:lnTo>
              <a:lnTo>
                <a:pt x="137" y="110"/>
              </a:lnTo>
              <a:lnTo>
                <a:pt x="143" y="111"/>
              </a:lnTo>
              <a:lnTo>
                <a:pt x="151" y="112"/>
              </a:lnTo>
              <a:lnTo>
                <a:pt x="161" y="113"/>
              </a:lnTo>
              <a:lnTo>
                <a:pt x="170" y="114"/>
              </a:lnTo>
              <a:lnTo>
                <a:pt x="179" y="114"/>
              </a:lnTo>
              <a:lnTo>
                <a:pt x="179" y="0"/>
              </a:lnTo>
              <a:lnTo>
                <a:pt x="182" y="100"/>
              </a:lnTo>
              <a:lnTo>
                <a:pt x="184" y="112"/>
              </a:lnTo>
              <a:lnTo>
                <a:pt x="188" y="115"/>
              </a:lnTo>
              <a:lnTo>
                <a:pt x="192" y="116"/>
              </a:lnTo>
              <a:lnTo>
                <a:pt x="243" y="11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600075</xdr:colOff>
      <xdr:row>188</xdr:row>
      <xdr:rowOff>133350</xdr:rowOff>
    </xdr:from>
    <xdr:to>
      <xdr:col>12</xdr:col>
      <xdr:colOff>600075</xdr:colOff>
      <xdr:row>196</xdr:row>
      <xdr:rowOff>9525</xdr:rowOff>
    </xdr:to>
    <xdr:sp>
      <xdr:nvSpPr>
        <xdr:cNvPr id="21" name="Line 20"/>
        <xdr:cNvSpPr>
          <a:spLocks/>
        </xdr:cNvSpPr>
      </xdr:nvSpPr>
      <xdr:spPr>
        <a:xfrm>
          <a:off x="12534900" y="38557200"/>
          <a:ext cx="0" cy="14001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171450</xdr:colOff>
      <xdr:row>184</xdr:row>
      <xdr:rowOff>190500</xdr:rowOff>
    </xdr:from>
    <xdr:to>
      <xdr:col>14</xdr:col>
      <xdr:colOff>171450</xdr:colOff>
      <xdr:row>193</xdr:row>
      <xdr:rowOff>66675</xdr:rowOff>
    </xdr:to>
    <xdr:sp>
      <xdr:nvSpPr>
        <xdr:cNvPr id="22" name="Line 21"/>
        <xdr:cNvSpPr>
          <a:spLocks/>
        </xdr:cNvSpPr>
      </xdr:nvSpPr>
      <xdr:spPr>
        <a:xfrm>
          <a:off x="13306425" y="37852350"/>
          <a:ext cx="0" cy="1590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47</xdr:row>
      <xdr:rowOff>0</xdr:rowOff>
    </xdr:from>
    <xdr:to>
      <xdr:col>7</xdr:col>
      <xdr:colOff>438150</xdr:colOff>
      <xdr:row>65</xdr:row>
      <xdr:rowOff>28575</xdr:rowOff>
    </xdr:to>
    <xdr:graphicFrame>
      <xdr:nvGraphicFramePr>
        <xdr:cNvPr id="23" name="Chart 22"/>
        <xdr:cNvGraphicFramePr/>
      </xdr:nvGraphicFramePr>
      <xdr:xfrm>
        <a:off x="3324225" y="10906125"/>
        <a:ext cx="5448300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10</xdr:col>
      <xdr:colOff>781050</xdr:colOff>
      <xdr:row>197</xdr:row>
      <xdr:rowOff>28575</xdr:rowOff>
    </xdr:from>
    <xdr:ext cx="733425" cy="219075"/>
    <xdr:sp>
      <xdr:nvSpPr>
        <xdr:cNvPr id="24" name="Text Box 23"/>
        <xdr:cNvSpPr txBox="1">
          <a:spLocks noChangeArrowheads="1"/>
        </xdr:cNvSpPr>
      </xdr:nvSpPr>
      <xdr:spPr>
        <a:xfrm>
          <a:off x="11239500" y="40166925"/>
          <a:ext cx="733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浪涌电流</a:t>
          </a:r>
        </a:p>
      </xdr:txBody>
    </xdr:sp>
    <xdr:clientData/>
  </xdr:oneCellAnchor>
  <xdr:oneCellAnchor>
    <xdr:from>
      <xdr:col>13</xdr:col>
      <xdr:colOff>114300</xdr:colOff>
      <xdr:row>199</xdr:row>
      <xdr:rowOff>38100</xdr:rowOff>
    </xdr:from>
    <xdr:ext cx="1152525" cy="238125"/>
    <xdr:sp>
      <xdr:nvSpPr>
        <xdr:cNvPr id="25" name="Text Box 24"/>
        <xdr:cNvSpPr txBox="1">
          <a:spLocks noChangeArrowheads="1"/>
        </xdr:cNvSpPr>
      </xdr:nvSpPr>
      <xdr:spPr>
        <a:xfrm>
          <a:off x="12649200" y="40557450"/>
          <a:ext cx="11525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继电器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闭合</a:t>
          </a:r>
        </a:p>
      </xdr:txBody>
    </xdr:sp>
    <xdr:clientData/>
  </xdr:oneCellAnchor>
  <xdr:oneCellAnchor>
    <xdr:from>
      <xdr:col>14</xdr:col>
      <xdr:colOff>447675</xdr:colOff>
      <xdr:row>194</xdr:row>
      <xdr:rowOff>123825</xdr:rowOff>
    </xdr:from>
    <xdr:ext cx="1143000" cy="238125"/>
    <xdr:sp>
      <xdr:nvSpPr>
        <xdr:cNvPr id="26" name="Text Box 25"/>
        <xdr:cNvSpPr txBox="1">
          <a:spLocks noChangeArrowheads="1"/>
        </xdr:cNvSpPr>
      </xdr:nvSpPr>
      <xdr:spPr>
        <a:xfrm>
          <a:off x="13582650" y="39690675"/>
          <a:ext cx="11430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继电器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闭合</a:t>
          </a:r>
        </a:p>
      </xdr:txBody>
    </xdr:sp>
    <xdr:clientData/>
  </xdr:oneCellAnchor>
  <xdr:twoCellAnchor>
    <xdr:from>
      <xdr:col>14</xdr:col>
      <xdr:colOff>209550</xdr:colOff>
      <xdr:row>195</xdr:row>
      <xdr:rowOff>9525</xdr:rowOff>
    </xdr:from>
    <xdr:to>
      <xdr:col>14</xdr:col>
      <xdr:colOff>428625</xdr:colOff>
      <xdr:row>195</xdr:row>
      <xdr:rowOff>133350</xdr:rowOff>
    </xdr:to>
    <xdr:sp>
      <xdr:nvSpPr>
        <xdr:cNvPr id="27" name="Line 26"/>
        <xdr:cNvSpPr>
          <a:spLocks/>
        </xdr:cNvSpPr>
      </xdr:nvSpPr>
      <xdr:spPr>
        <a:xfrm flipH="1">
          <a:off x="13344525" y="39766875"/>
          <a:ext cx="2190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142875</xdr:colOff>
      <xdr:row>197</xdr:row>
      <xdr:rowOff>190500</xdr:rowOff>
    </xdr:from>
    <xdr:to>
      <xdr:col>13</xdr:col>
      <xdr:colOff>247650</xdr:colOff>
      <xdr:row>199</xdr:row>
      <xdr:rowOff>47625</xdr:rowOff>
    </xdr:to>
    <xdr:sp>
      <xdr:nvSpPr>
        <xdr:cNvPr id="28" name="Line 27"/>
        <xdr:cNvSpPr>
          <a:spLocks/>
        </xdr:cNvSpPr>
      </xdr:nvSpPr>
      <xdr:spPr>
        <a:xfrm flipH="1" flipV="1">
          <a:off x="12677775" y="40328850"/>
          <a:ext cx="114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581025</xdr:colOff>
      <xdr:row>56</xdr:row>
      <xdr:rowOff>28575</xdr:rowOff>
    </xdr:from>
    <xdr:ext cx="1162050" cy="228600"/>
    <xdr:sp>
      <xdr:nvSpPr>
        <xdr:cNvPr id="29" name="Text Box 28"/>
        <xdr:cNvSpPr txBox="1">
          <a:spLocks noChangeArrowheads="1"/>
        </xdr:cNvSpPr>
      </xdr:nvSpPr>
      <xdr:spPr>
        <a:xfrm>
          <a:off x="4962525" y="12649200"/>
          <a:ext cx="1162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继电器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闭合</a:t>
          </a:r>
        </a:p>
      </xdr:txBody>
    </xdr:sp>
    <xdr:clientData/>
  </xdr:oneCellAnchor>
  <xdr:oneCellAnchor>
    <xdr:from>
      <xdr:col>4</xdr:col>
      <xdr:colOff>819150</xdr:colOff>
      <xdr:row>52</xdr:row>
      <xdr:rowOff>57150</xdr:rowOff>
    </xdr:from>
    <xdr:ext cx="1171575" cy="228600"/>
    <xdr:sp>
      <xdr:nvSpPr>
        <xdr:cNvPr id="30" name="Text Box 29"/>
        <xdr:cNvSpPr txBox="1">
          <a:spLocks noChangeArrowheads="1"/>
        </xdr:cNvSpPr>
      </xdr:nvSpPr>
      <xdr:spPr>
        <a:xfrm>
          <a:off x="5200650" y="11915775"/>
          <a:ext cx="11715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继电器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闭合</a:t>
          </a:r>
        </a:p>
      </xdr:txBody>
    </xdr:sp>
    <xdr:clientData/>
  </xdr:oneCellAnchor>
  <xdr:twoCellAnchor>
    <xdr:from>
      <xdr:col>4</xdr:col>
      <xdr:colOff>381000</xdr:colOff>
      <xdr:row>57</xdr:row>
      <xdr:rowOff>76200</xdr:rowOff>
    </xdr:from>
    <xdr:to>
      <xdr:col>4</xdr:col>
      <xdr:colOff>609600</xdr:colOff>
      <xdr:row>58</xdr:row>
      <xdr:rowOff>47625</xdr:rowOff>
    </xdr:to>
    <xdr:sp>
      <xdr:nvSpPr>
        <xdr:cNvPr id="31" name="Line 30"/>
        <xdr:cNvSpPr>
          <a:spLocks/>
        </xdr:cNvSpPr>
      </xdr:nvSpPr>
      <xdr:spPr>
        <a:xfrm flipH="1">
          <a:off x="4762500" y="128873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1047750</xdr:colOff>
      <xdr:row>53</xdr:row>
      <xdr:rowOff>104775</xdr:rowOff>
    </xdr:from>
    <xdr:to>
      <xdr:col>6</xdr:col>
      <xdr:colOff>742950</xdr:colOff>
      <xdr:row>60</xdr:row>
      <xdr:rowOff>133350</xdr:rowOff>
    </xdr:to>
    <xdr:sp>
      <xdr:nvSpPr>
        <xdr:cNvPr id="32" name="Line 31"/>
        <xdr:cNvSpPr>
          <a:spLocks/>
        </xdr:cNvSpPr>
      </xdr:nvSpPr>
      <xdr:spPr>
        <a:xfrm>
          <a:off x="7305675" y="12153900"/>
          <a:ext cx="7429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514350</xdr:colOff>
      <xdr:row>182</xdr:row>
      <xdr:rowOff>123825</xdr:rowOff>
    </xdr:from>
    <xdr:ext cx="304800" cy="200025"/>
    <xdr:sp>
      <xdr:nvSpPr>
        <xdr:cNvPr id="33" name="Text Box 32"/>
        <xdr:cNvSpPr txBox="1">
          <a:spLocks noChangeArrowheads="1"/>
        </xdr:cNvSpPr>
      </xdr:nvSpPr>
      <xdr:spPr>
        <a:xfrm>
          <a:off x="13049250" y="374046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闭合</a:t>
          </a:r>
        </a:p>
      </xdr:txBody>
    </xdr:sp>
    <xdr:clientData/>
  </xdr:oneCellAnchor>
  <xdr:oneCellAnchor>
    <xdr:from>
      <xdr:col>17</xdr:col>
      <xdr:colOff>247650</xdr:colOff>
      <xdr:row>182</xdr:row>
      <xdr:rowOff>123825</xdr:rowOff>
    </xdr:from>
    <xdr:ext cx="314325" cy="200025"/>
    <xdr:sp>
      <xdr:nvSpPr>
        <xdr:cNvPr id="34" name="Text Box 33"/>
        <xdr:cNvSpPr txBox="1">
          <a:spLocks noChangeArrowheads="1"/>
        </xdr:cNvSpPr>
      </xdr:nvSpPr>
      <xdr:spPr>
        <a:xfrm>
          <a:off x="15182850" y="3740467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断开</a:t>
          </a:r>
        </a:p>
      </xdr:txBody>
    </xdr:sp>
    <xdr:clientData/>
  </xdr:oneCellAnchor>
  <xdr:oneCellAnchor>
    <xdr:from>
      <xdr:col>12</xdr:col>
      <xdr:colOff>419100</xdr:colOff>
      <xdr:row>186</xdr:row>
      <xdr:rowOff>133350</xdr:rowOff>
    </xdr:from>
    <xdr:ext cx="314325" cy="190500"/>
    <xdr:sp>
      <xdr:nvSpPr>
        <xdr:cNvPr id="35" name="Text Box 34"/>
        <xdr:cNvSpPr txBox="1">
          <a:spLocks noChangeArrowheads="1"/>
        </xdr:cNvSpPr>
      </xdr:nvSpPr>
      <xdr:spPr>
        <a:xfrm>
          <a:off x="12353925" y="38176200"/>
          <a:ext cx="314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闭合</a:t>
          </a:r>
        </a:p>
      </xdr:txBody>
    </xdr:sp>
    <xdr:clientData/>
  </xdr:oneCellAnchor>
  <xdr:oneCellAnchor>
    <xdr:from>
      <xdr:col>14</xdr:col>
      <xdr:colOff>180975</xdr:colOff>
      <xdr:row>186</xdr:row>
      <xdr:rowOff>123825</xdr:rowOff>
    </xdr:from>
    <xdr:ext cx="314325" cy="200025"/>
    <xdr:sp>
      <xdr:nvSpPr>
        <xdr:cNvPr id="36" name="Text Box 35"/>
        <xdr:cNvSpPr txBox="1">
          <a:spLocks noChangeArrowheads="1"/>
        </xdr:cNvSpPr>
      </xdr:nvSpPr>
      <xdr:spPr>
        <a:xfrm>
          <a:off x="13315950" y="3816667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断开</a:t>
          </a:r>
        </a:p>
      </xdr:txBody>
    </xdr:sp>
    <xdr:clientData/>
  </xdr:oneCellAnchor>
  <xdr:oneCellAnchor>
    <xdr:from>
      <xdr:col>12</xdr:col>
      <xdr:colOff>323850</xdr:colOff>
      <xdr:row>190</xdr:row>
      <xdr:rowOff>180975</xdr:rowOff>
    </xdr:from>
    <xdr:ext cx="247650" cy="161925"/>
    <xdr:sp>
      <xdr:nvSpPr>
        <xdr:cNvPr id="37" name="Text Box 36"/>
        <xdr:cNvSpPr txBox="1">
          <a:spLocks noChangeArrowheads="1"/>
        </xdr:cNvSpPr>
      </xdr:nvSpPr>
      <xdr:spPr>
        <a:xfrm>
          <a:off x="12258675" y="38985825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闭合</a:t>
          </a:r>
        </a:p>
      </xdr:txBody>
    </xdr:sp>
    <xdr:clientData/>
  </xdr:oneCellAnchor>
  <xdr:oneCellAnchor>
    <xdr:from>
      <xdr:col>17</xdr:col>
      <xdr:colOff>190500</xdr:colOff>
      <xdr:row>190</xdr:row>
      <xdr:rowOff>161925</xdr:rowOff>
    </xdr:from>
    <xdr:ext cx="314325" cy="200025"/>
    <xdr:sp>
      <xdr:nvSpPr>
        <xdr:cNvPr id="38" name="Text Box 37"/>
        <xdr:cNvSpPr txBox="1">
          <a:spLocks noChangeArrowheads="1"/>
        </xdr:cNvSpPr>
      </xdr:nvSpPr>
      <xdr:spPr>
        <a:xfrm>
          <a:off x="15125700" y="3896677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断开</a:t>
          </a:r>
        </a:p>
      </xdr:txBody>
    </xdr:sp>
    <xdr:clientData/>
  </xdr:oneCellAnchor>
  <xdr:twoCellAnchor>
    <xdr:from>
      <xdr:col>10</xdr:col>
      <xdr:colOff>590550</xdr:colOff>
      <xdr:row>16</xdr:row>
      <xdr:rowOff>133350</xdr:rowOff>
    </xdr:from>
    <xdr:to>
      <xdr:col>18</xdr:col>
      <xdr:colOff>57150</xdr:colOff>
      <xdr:row>33</xdr:row>
      <xdr:rowOff>142875</xdr:rowOff>
    </xdr:to>
    <xdr:graphicFrame>
      <xdr:nvGraphicFramePr>
        <xdr:cNvPr id="39" name="Chart 1"/>
        <xdr:cNvGraphicFramePr/>
      </xdr:nvGraphicFramePr>
      <xdr:xfrm>
        <a:off x="11049000" y="5133975"/>
        <a:ext cx="4543425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304800</xdr:colOff>
      <xdr:row>202</xdr:row>
      <xdr:rowOff>9525</xdr:rowOff>
    </xdr:from>
    <xdr:to>
      <xdr:col>21</xdr:col>
      <xdr:colOff>28575</xdr:colOff>
      <xdr:row>222</xdr:row>
      <xdr:rowOff>95250</xdr:rowOff>
    </xdr:to>
    <xdr:graphicFrame>
      <xdr:nvGraphicFramePr>
        <xdr:cNvPr id="40" name="Chart 22"/>
        <xdr:cNvGraphicFramePr/>
      </xdr:nvGraphicFramePr>
      <xdr:xfrm>
        <a:off x="10763250" y="41100375"/>
        <a:ext cx="6600825" cy="3971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11</xdr:col>
      <xdr:colOff>514350</xdr:colOff>
      <xdr:row>126</xdr:row>
      <xdr:rowOff>190500</xdr:rowOff>
    </xdr:from>
    <xdr:to>
      <xdr:col>18</xdr:col>
      <xdr:colOff>247650</xdr:colOff>
      <xdr:row>141</xdr:row>
      <xdr:rowOff>171450</xdr:rowOff>
    </xdr:to>
    <xdr:pic>
      <xdr:nvPicPr>
        <xdr:cNvPr id="41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49100" y="26479500"/>
          <a:ext cx="393382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381000</xdr:colOff>
      <xdr:row>128</xdr:row>
      <xdr:rowOff>38100</xdr:rowOff>
    </xdr:from>
    <xdr:ext cx="390525" cy="219075"/>
    <xdr:sp>
      <xdr:nvSpPr>
        <xdr:cNvPr id="42" name="Text Box 13"/>
        <xdr:cNvSpPr txBox="1">
          <a:spLocks noChangeArrowheads="1"/>
        </xdr:cNvSpPr>
      </xdr:nvSpPr>
      <xdr:spPr>
        <a:xfrm>
          <a:off x="10839450" y="2670810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上电</a:t>
          </a:r>
        </a:p>
      </xdr:txBody>
    </xdr:sp>
    <xdr:clientData/>
  </xdr:oneCellAnchor>
  <xdr:oneCellAnchor>
    <xdr:from>
      <xdr:col>10</xdr:col>
      <xdr:colOff>314325</xdr:colOff>
      <xdr:row>131</xdr:row>
      <xdr:rowOff>180975</xdr:rowOff>
    </xdr:from>
    <xdr:ext cx="1314450" cy="219075"/>
    <xdr:sp>
      <xdr:nvSpPr>
        <xdr:cNvPr id="43" name="Text Box 14"/>
        <xdr:cNvSpPr txBox="1">
          <a:spLocks noChangeArrowheads="1"/>
        </xdr:cNvSpPr>
      </xdr:nvSpPr>
      <xdr:spPr>
        <a:xfrm>
          <a:off x="10772775" y="27422475"/>
          <a:ext cx="1314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主继电器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闭合</a:t>
          </a:r>
        </a:p>
      </xdr:txBody>
    </xdr:sp>
    <xdr:clientData/>
  </xdr:oneCellAnchor>
  <xdr:oneCellAnchor>
    <xdr:from>
      <xdr:col>10</xdr:col>
      <xdr:colOff>409575</xdr:colOff>
      <xdr:row>135</xdr:row>
      <xdr:rowOff>180975</xdr:rowOff>
    </xdr:from>
    <xdr:ext cx="1333500" cy="219075"/>
    <xdr:sp>
      <xdr:nvSpPr>
        <xdr:cNvPr id="44" name="Text Box 15"/>
        <xdr:cNvSpPr txBox="1">
          <a:spLocks noChangeArrowheads="1"/>
        </xdr:cNvSpPr>
      </xdr:nvSpPr>
      <xdr:spPr>
        <a:xfrm>
          <a:off x="10868025" y="28184475"/>
          <a:ext cx="1333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预充电继电器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11</xdr:col>
      <xdr:colOff>28575</xdr:colOff>
      <xdr:row>140</xdr:row>
      <xdr:rowOff>19050</xdr:rowOff>
    </xdr:from>
    <xdr:ext cx="752475" cy="209550"/>
    <xdr:sp>
      <xdr:nvSpPr>
        <xdr:cNvPr id="45" name="Text Box 16"/>
        <xdr:cNvSpPr txBox="1">
          <a:spLocks noChangeArrowheads="1"/>
        </xdr:cNvSpPr>
      </xdr:nvSpPr>
      <xdr:spPr>
        <a:xfrm>
          <a:off x="11363325" y="28975050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继电器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12</xdr:col>
      <xdr:colOff>228600</xdr:colOff>
      <xdr:row>127</xdr:row>
      <xdr:rowOff>0</xdr:rowOff>
    </xdr:from>
    <xdr:ext cx="323850" cy="190500"/>
    <xdr:sp>
      <xdr:nvSpPr>
        <xdr:cNvPr id="46" name="Text Box 17"/>
        <xdr:cNvSpPr txBox="1">
          <a:spLocks noChangeArrowheads="1"/>
        </xdr:cNvSpPr>
      </xdr:nvSpPr>
      <xdr:spPr>
        <a:xfrm>
          <a:off x="12163425" y="264795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上电</a:t>
          </a:r>
        </a:p>
      </xdr:txBody>
    </xdr:sp>
    <xdr:clientData/>
  </xdr:oneCellAnchor>
  <xdr:oneCellAnchor>
    <xdr:from>
      <xdr:col>17</xdr:col>
      <xdr:colOff>419100</xdr:colOff>
      <xdr:row>127</xdr:row>
      <xdr:rowOff>0</xdr:rowOff>
    </xdr:from>
    <xdr:ext cx="314325" cy="190500"/>
    <xdr:sp>
      <xdr:nvSpPr>
        <xdr:cNvPr id="47" name="Text Box 18"/>
        <xdr:cNvSpPr txBox="1">
          <a:spLocks noChangeArrowheads="1"/>
        </xdr:cNvSpPr>
      </xdr:nvSpPr>
      <xdr:spPr>
        <a:xfrm>
          <a:off x="15354300" y="26479500"/>
          <a:ext cx="314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断电</a:t>
          </a:r>
        </a:p>
      </xdr:txBody>
    </xdr:sp>
    <xdr:clientData/>
  </xdr:oneCellAnchor>
  <xdr:twoCellAnchor>
    <xdr:from>
      <xdr:col>11</xdr:col>
      <xdr:colOff>514350</xdr:colOff>
      <xdr:row>141</xdr:row>
      <xdr:rowOff>95250</xdr:rowOff>
    </xdr:from>
    <xdr:to>
      <xdr:col>15</xdr:col>
      <xdr:colOff>104775</xdr:colOff>
      <xdr:row>146</xdr:row>
      <xdr:rowOff>104775</xdr:rowOff>
    </xdr:to>
    <xdr:sp>
      <xdr:nvSpPr>
        <xdr:cNvPr id="48" name="Freeform 19"/>
        <xdr:cNvSpPr>
          <a:spLocks/>
        </xdr:cNvSpPr>
      </xdr:nvSpPr>
      <xdr:spPr>
        <a:xfrm>
          <a:off x="11849100" y="29241750"/>
          <a:ext cx="1990725" cy="962025"/>
        </a:xfrm>
        <a:custGeom>
          <a:pathLst>
            <a:path h="116" w="243">
              <a:moveTo>
                <a:pt x="0" y="116"/>
              </a:moveTo>
              <a:lnTo>
                <a:pt x="85" y="116"/>
              </a:lnTo>
              <a:lnTo>
                <a:pt x="85" y="89"/>
              </a:lnTo>
              <a:lnTo>
                <a:pt x="92" y="94"/>
              </a:lnTo>
              <a:lnTo>
                <a:pt x="101" y="99"/>
              </a:lnTo>
              <a:lnTo>
                <a:pt x="117" y="105"/>
              </a:lnTo>
              <a:lnTo>
                <a:pt x="126" y="108"/>
              </a:lnTo>
              <a:lnTo>
                <a:pt x="132" y="109"/>
              </a:lnTo>
              <a:lnTo>
                <a:pt x="137" y="110"/>
              </a:lnTo>
              <a:lnTo>
                <a:pt x="143" y="111"/>
              </a:lnTo>
              <a:lnTo>
                <a:pt x="151" y="112"/>
              </a:lnTo>
              <a:lnTo>
                <a:pt x="161" y="113"/>
              </a:lnTo>
              <a:lnTo>
                <a:pt x="170" y="114"/>
              </a:lnTo>
              <a:lnTo>
                <a:pt x="179" y="114"/>
              </a:lnTo>
              <a:lnTo>
                <a:pt x="179" y="0"/>
              </a:lnTo>
              <a:lnTo>
                <a:pt x="182" y="100"/>
              </a:lnTo>
              <a:lnTo>
                <a:pt x="184" y="112"/>
              </a:lnTo>
              <a:lnTo>
                <a:pt x="188" y="115"/>
              </a:lnTo>
              <a:lnTo>
                <a:pt x="192" y="116"/>
              </a:lnTo>
              <a:lnTo>
                <a:pt x="243" y="11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600075</xdr:colOff>
      <xdr:row>136</xdr:row>
      <xdr:rowOff>133350</xdr:rowOff>
    </xdr:from>
    <xdr:to>
      <xdr:col>12</xdr:col>
      <xdr:colOff>600075</xdr:colOff>
      <xdr:row>144</xdr:row>
      <xdr:rowOff>9525</xdr:rowOff>
    </xdr:to>
    <xdr:sp>
      <xdr:nvSpPr>
        <xdr:cNvPr id="49" name="Line 20"/>
        <xdr:cNvSpPr>
          <a:spLocks/>
        </xdr:cNvSpPr>
      </xdr:nvSpPr>
      <xdr:spPr>
        <a:xfrm>
          <a:off x="12534900" y="28327350"/>
          <a:ext cx="0" cy="14001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171450</xdr:colOff>
      <xdr:row>132</xdr:row>
      <xdr:rowOff>190500</xdr:rowOff>
    </xdr:from>
    <xdr:to>
      <xdr:col>14</xdr:col>
      <xdr:colOff>171450</xdr:colOff>
      <xdr:row>141</xdr:row>
      <xdr:rowOff>66675</xdr:rowOff>
    </xdr:to>
    <xdr:sp>
      <xdr:nvSpPr>
        <xdr:cNvPr id="50" name="Line 21"/>
        <xdr:cNvSpPr>
          <a:spLocks/>
        </xdr:cNvSpPr>
      </xdr:nvSpPr>
      <xdr:spPr>
        <a:xfrm>
          <a:off x="13306425" y="27622500"/>
          <a:ext cx="0" cy="1590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</xdr:col>
      <xdr:colOff>781050</xdr:colOff>
      <xdr:row>145</xdr:row>
      <xdr:rowOff>28575</xdr:rowOff>
    </xdr:from>
    <xdr:ext cx="733425" cy="219075"/>
    <xdr:sp>
      <xdr:nvSpPr>
        <xdr:cNvPr id="51" name="Text Box 23"/>
        <xdr:cNvSpPr txBox="1">
          <a:spLocks noChangeArrowheads="1"/>
        </xdr:cNvSpPr>
      </xdr:nvSpPr>
      <xdr:spPr>
        <a:xfrm>
          <a:off x="11239500" y="29937075"/>
          <a:ext cx="733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浪涌电流</a:t>
          </a:r>
        </a:p>
      </xdr:txBody>
    </xdr:sp>
    <xdr:clientData/>
  </xdr:oneCellAnchor>
  <xdr:oneCellAnchor>
    <xdr:from>
      <xdr:col>13</xdr:col>
      <xdr:colOff>114300</xdr:colOff>
      <xdr:row>147</xdr:row>
      <xdr:rowOff>38100</xdr:rowOff>
    </xdr:from>
    <xdr:ext cx="1152525" cy="238125"/>
    <xdr:sp>
      <xdr:nvSpPr>
        <xdr:cNvPr id="52" name="Text Box 24"/>
        <xdr:cNvSpPr txBox="1">
          <a:spLocks noChangeArrowheads="1"/>
        </xdr:cNvSpPr>
      </xdr:nvSpPr>
      <xdr:spPr>
        <a:xfrm>
          <a:off x="12649200" y="30327600"/>
          <a:ext cx="11525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继电器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闭合</a:t>
          </a:r>
        </a:p>
      </xdr:txBody>
    </xdr:sp>
    <xdr:clientData/>
  </xdr:oneCellAnchor>
  <xdr:oneCellAnchor>
    <xdr:from>
      <xdr:col>14</xdr:col>
      <xdr:colOff>447675</xdr:colOff>
      <xdr:row>142</xdr:row>
      <xdr:rowOff>123825</xdr:rowOff>
    </xdr:from>
    <xdr:ext cx="1143000" cy="238125"/>
    <xdr:sp>
      <xdr:nvSpPr>
        <xdr:cNvPr id="53" name="Text Box 25"/>
        <xdr:cNvSpPr txBox="1">
          <a:spLocks noChangeArrowheads="1"/>
        </xdr:cNvSpPr>
      </xdr:nvSpPr>
      <xdr:spPr>
        <a:xfrm>
          <a:off x="13582650" y="29460825"/>
          <a:ext cx="11430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继电器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闭合</a:t>
          </a:r>
        </a:p>
      </xdr:txBody>
    </xdr:sp>
    <xdr:clientData/>
  </xdr:oneCellAnchor>
  <xdr:twoCellAnchor>
    <xdr:from>
      <xdr:col>14</xdr:col>
      <xdr:colOff>209550</xdr:colOff>
      <xdr:row>143</xdr:row>
      <xdr:rowOff>9525</xdr:rowOff>
    </xdr:from>
    <xdr:to>
      <xdr:col>14</xdr:col>
      <xdr:colOff>428625</xdr:colOff>
      <xdr:row>143</xdr:row>
      <xdr:rowOff>133350</xdr:rowOff>
    </xdr:to>
    <xdr:sp>
      <xdr:nvSpPr>
        <xdr:cNvPr id="54" name="Line 26"/>
        <xdr:cNvSpPr>
          <a:spLocks/>
        </xdr:cNvSpPr>
      </xdr:nvSpPr>
      <xdr:spPr>
        <a:xfrm flipH="1">
          <a:off x="13344525" y="29537025"/>
          <a:ext cx="2190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142875</xdr:colOff>
      <xdr:row>145</xdr:row>
      <xdr:rowOff>190500</xdr:rowOff>
    </xdr:from>
    <xdr:to>
      <xdr:col>13</xdr:col>
      <xdr:colOff>247650</xdr:colOff>
      <xdr:row>147</xdr:row>
      <xdr:rowOff>47625</xdr:rowOff>
    </xdr:to>
    <xdr:sp>
      <xdr:nvSpPr>
        <xdr:cNvPr id="55" name="Line 27"/>
        <xdr:cNvSpPr>
          <a:spLocks/>
        </xdr:cNvSpPr>
      </xdr:nvSpPr>
      <xdr:spPr>
        <a:xfrm flipH="1" flipV="1">
          <a:off x="12677775" y="30099000"/>
          <a:ext cx="114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514350</xdr:colOff>
      <xdr:row>130</xdr:row>
      <xdr:rowOff>123825</xdr:rowOff>
    </xdr:from>
    <xdr:ext cx="304800" cy="200025"/>
    <xdr:sp>
      <xdr:nvSpPr>
        <xdr:cNvPr id="56" name="Text Box 32"/>
        <xdr:cNvSpPr txBox="1">
          <a:spLocks noChangeArrowheads="1"/>
        </xdr:cNvSpPr>
      </xdr:nvSpPr>
      <xdr:spPr>
        <a:xfrm>
          <a:off x="13049250" y="271748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闭合</a:t>
          </a:r>
        </a:p>
      </xdr:txBody>
    </xdr:sp>
    <xdr:clientData/>
  </xdr:oneCellAnchor>
  <xdr:oneCellAnchor>
    <xdr:from>
      <xdr:col>17</xdr:col>
      <xdr:colOff>247650</xdr:colOff>
      <xdr:row>130</xdr:row>
      <xdr:rowOff>123825</xdr:rowOff>
    </xdr:from>
    <xdr:ext cx="314325" cy="200025"/>
    <xdr:sp>
      <xdr:nvSpPr>
        <xdr:cNvPr id="57" name="Text Box 33"/>
        <xdr:cNvSpPr txBox="1">
          <a:spLocks noChangeArrowheads="1"/>
        </xdr:cNvSpPr>
      </xdr:nvSpPr>
      <xdr:spPr>
        <a:xfrm>
          <a:off x="15182850" y="2717482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断开</a:t>
          </a:r>
        </a:p>
      </xdr:txBody>
    </xdr:sp>
    <xdr:clientData/>
  </xdr:oneCellAnchor>
  <xdr:oneCellAnchor>
    <xdr:from>
      <xdr:col>12</xdr:col>
      <xdr:colOff>419100</xdr:colOff>
      <xdr:row>134</xdr:row>
      <xdr:rowOff>133350</xdr:rowOff>
    </xdr:from>
    <xdr:ext cx="314325" cy="190500"/>
    <xdr:sp>
      <xdr:nvSpPr>
        <xdr:cNvPr id="58" name="Text Box 34"/>
        <xdr:cNvSpPr txBox="1">
          <a:spLocks noChangeArrowheads="1"/>
        </xdr:cNvSpPr>
      </xdr:nvSpPr>
      <xdr:spPr>
        <a:xfrm>
          <a:off x="12353925" y="27946350"/>
          <a:ext cx="314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闭合</a:t>
          </a:r>
        </a:p>
      </xdr:txBody>
    </xdr:sp>
    <xdr:clientData/>
  </xdr:oneCellAnchor>
  <xdr:oneCellAnchor>
    <xdr:from>
      <xdr:col>14</xdr:col>
      <xdr:colOff>180975</xdr:colOff>
      <xdr:row>134</xdr:row>
      <xdr:rowOff>123825</xdr:rowOff>
    </xdr:from>
    <xdr:ext cx="314325" cy="200025"/>
    <xdr:sp>
      <xdr:nvSpPr>
        <xdr:cNvPr id="59" name="Text Box 35"/>
        <xdr:cNvSpPr txBox="1">
          <a:spLocks noChangeArrowheads="1"/>
        </xdr:cNvSpPr>
      </xdr:nvSpPr>
      <xdr:spPr>
        <a:xfrm>
          <a:off x="13315950" y="2793682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断开</a:t>
          </a:r>
        </a:p>
      </xdr:txBody>
    </xdr:sp>
    <xdr:clientData/>
  </xdr:oneCellAnchor>
  <xdr:oneCellAnchor>
    <xdr:from>
      <xdr:col>12</xdr:col>
      <xdr:colOff>323850</xdr:colOff>
      <xdr:row>138</xdr:row>
      <xdr:rowOff>180975</xdr:rowOff>
    </xdr:from>
    <xdr:ext cx="247650" cy="161925"/>
    <xdr:sp>
      <xdr:nvSpPr>
        <xdr:cNvPr id="60" name="Text Box 36"/>
        <xdr:cNvSpPr txBox="1">
          <a:spLocks noChangeArrowheads="1"/>
        </xdr:cNvSpPr>
      </xdr:nvSpPr>
      <xdr:spPr>
        <a:xfrm>
          <a:off x="12258675" y="28755975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闭合</a:t>
          </a:r>
        </a:p>
      </xdr:txBody>
    </xdr:sp>
    <xdr:clientData/>
  </xdr:oneCellAnchor>
  <xdr:oneCellAnchor>
    <xdr:from>
      <xdr:col>17</xdr:col>
      <xdr:colOff>190500</xdr:colOff>
      <xdr:row>138</xdr:row>
      <xdr:rowOff>161925</xdr:rowOff>
    </xdr:from>
    <xdr:ext cx="314325" cy="200025"/>
    <xdr:sp>
      <xdr:nvSpPr>
        <xdr:cNvPr id="61" name="Text Box 37"/>
        <xdr:cNvSpPr txBox="1">
          <a:spLocks noChangeArrowheads="1"/>
        </xdr:cNvSpPr>
      </xdr:nvSpPr>
      <xdr:spPr>
        <a:xfrm>
          <a:off x="15125700" y="2873692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断开</a:t>
          </a:r>
        </a:p>
      </xdr:txBody>
    </xdr:sp>
    <xdr:clientData/>
  </xdr:oneCellAnchor>
  <xdr:twoCellAnchor>
    <xdr:from>
      <xdr:col>10</xdr:col>
      <xdr:colOff>304800</xdr:colOff>
      <xdr:row>150</xdr:row>
      <xdr:rowOff>9525</xdr:rowOff>
    </xdr:from>
    <xdr:to>
      <xdr:col>21</xdr:col>
      <xdr:colOff>28575</xdr:colOff>
      <xdr:row>170</xdr:row>
      <xdr:rowOff>95250</xdr:rowOff>
    </xdr:to>
    <xdr:graphicFrame>
      <xdr:nvGraphicFramePr>
        <xdr:cNvPr id="62" name="Chart 22"/>
        <xdr:cNvGraphicFramePr/>
      </xdr:nvGraphicFramePr>
      <xdr:xfrm>
        <a:off x="10763250" y="30870525"/>
        <a:ext cx="6600825" cy="3971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11</xdr:col>
      <xdr:colOff>514350</xdr:colOff>
      <xdr:row>74</xdr:row>
      <xdr:rowOff>190500</xdr:rowOff>
    </xdr:from>
    <xdr:to>
      <xdr:col>18</xdr:col>
      <xdr:colOff>247650</xdr:colOff>
      <xdr:row>89</xdr:row>
      <xdr:rowOff>171450</xdr:rowOff>
    </xdr:to>
    <xdr:pic>
      <xdr:nvPicPr>
        <xdr:cNvPr id="6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49100" y="16335375"/>
          <a:ext cx="393382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381000</xdr:colOff>
      <xdr:row>76</xdr:row>
      <xdr:rowOff>38100</xdr:rowOff>
    </xdr:from>
    <xdr:ext cx="390525" cy="219075"/>
    <xdr:sp>
      <xdr:nvSpPr>
        <xdr:cNvPr id="64" name="Text Box 13"/>
        <xdr:cNvSpPr txBox="1">
          <a:spLocks noChangeArrowheads="1"/>
        </xdr:cNvSpPr>
      </xdr:nvSpPr>
      <xdr:spPr>
        <a:xfrm>
          <a:off x="10839450" y="165639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上电</a:t>
          </a:r>
        </a:p>
      </xdr:txBody>
    </xdr:sp>
    <xdr:clientData/>
  </xdr:oneCellAnchor>
  <xdr:oneCellAnchor>
    <xdr:from>
      <xdr:col>10</xdr:col>
      <xdr:colOff>314325</xdr:colOff>
      <xdr:row>79</xdr:row>
      <xdr:rowOff>180975</xdr:rowOff>
    </xdr:from>
    <xdr:ext cx="1314450" cy="219075"/>
    <xdr:sp>
      <xdr:nvSpPr>
        <xdr:cNvPr id="65" name="Text Box 14"/>
        <xdr:cNvSpPr txBox="1">
          <a:spLocks noChangeArrowheads="1"/>
        </xdr:cNvSpPr>
      </xdr:nvSpPr>
      <xdr:spPr>
        <a:xfrm>
          <a:off x="10772775" y="17278350"/>
          <a:ext cx="1314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主继电器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闭合</a:t>
          </a:r>
        </a:p>
      </xdr:txBody>
    </xdr:sp>
    <xdr:clientData/>
  </xdr:oneCellAnchor>
  <xdr:oneCellAnchor>
    <xdr:from>
      <xdr:col>10</xdr:col>
      <xdr:colOff>409575</xdr:colOff>
      <xdr:row>83</xdr:row>
      <xdr:rowOff>180975</xdr:rowOff>
    </xdr:from>
    <xdr:ext cx="1333500" cy="219075"/>
    <xdr:sp>
      <xdr:nvSpPr>
        <xdr:cNvPr id="66" name="Text Box 15"/>
        <xdr:cNvSpPr txBox="1">
          <a:spLocks noChangeArrowheads="1"/>
        </xdr:cNvSpPr>
      </xdr:nvSpPr>
      <xdr:spPr>
        <a:xfrm>
          <a:off x="10868025" y="18040350"/>
          <a:ext cx="1333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预充电继电器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11</xdr:col>
      <xdr:colOff>28575</xdr:colOff>
      <xdr:row>88</xdr:row>
      <xdr:rowOff>19050</xdr:rowOff>
    </xdr:from>
    <xdr:ext cx="752475" cy="209550"/>
    <xdr:sp>
      <xdr:nvSpPr>
        <xdr:cNvPr id="67" name="Text Box 16"/>
        <xdr:cNvSpPr txBox="1">
          <a:spLocks noChangeArrowheads="1"/>
        </xdr:cNvSpPr>
      </xdr:nvSpPr>
      <xdr:spPr>
        <a:xfrm>
          <a:off x="11363325" y="18830925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继电器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12</xdr:col>
      <xdr:colOff>228600</xdr:colOff>
      <xdr:row>75</xdr:row>
      <xdr:rowOff>0</xdr:rowOff>
    </xdr:from>
    <xdr:ext cx="323850" cy="190500"/>
    <xdr:sp>
      <xdr:nvSpPr>
        <xdr:cNvPr id="68" name="Text Box 17"/>
        <xdr:cNvSpPr txBox="1">
          <a:spLocks noChangeArrowheads="1"/>
        </xdr:cNvSpPr>
      </xdr:nvSpPr>
      <xdr:spPr>
        <a:xfrm>
          <a:off x="12163425" y="163353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上电</a:t>
          </a:r>
        </a:p>
      </xdr:txBody>
    </xdr:sp>
    <xdr:clientData/>
  </xdr:oneCellAnchor>
  <xdr:oneCellAnchor>
    <xdr:from>
      <xdr:col>17</xdr:col>
      <xdr:colOff>419100</xdr:colOff>
      <xdr:row>75</xdr:row>
      <xdr:rowOff>0</xdr:rowOff>
    </xdr:from>
    <xdr:ext cx="314325" cy="190500"/>
    <xdr:sp>
      <xdr:nvSpPr>
        <xdr:cNvPr id="69" name="Text Box 18"/>
        <xdr:cNvSpPr txBox="1">
          <a:spLocks noChangeArrowheads="1"/>
        </xdr:cNvSpPr>
      </xdr:nvSpPr>
      <xdr:spPr>
        <a:xfrm>
          <a:off x="15354300" y="16335375"/>
          <a:ext cx="314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断电</a:t>
          </a:r>
        </a:p>
      </xdr:txBody>
    </xdr:sp>
    <xdr:clientData/>
  </xdr:oneCellAnchor>
  <xdr:twoCellAnchor>
    <xdr:from>
      <xdr:col>11</xdr:col>
      <xdr:colOff>514350</xdr:colOff>
      <xdr:row>89</xdr:row>
      <xdr:rowOff>95250</xdr:rowOff>
    </xdr:from>
    <xdr:to>
      <xdr:col>15</xdr:col>
      <xdr:colOff>104775</xdr:colOff>
      <xdr:row>94</xdr:row>
      <xdr:rowOff>104775</xdr:rowOff>
    </xdr:to>
    <xdr:sp>
      <xdr:nvSpPr>
        <xdr:cNvPr id="70" name="Freeform 19"/>
        <xdr:cNvSpPr>
          <a:spLocks/>
        </xdr:cNvSpPr>
      </xdr:nvSpPr>
      <xdr:spPr>
        <a:xfrm>
          <a:off x="11849100" y="19097625"/>
          <a:ext cx="1990725" cy="962025"/>
        </a:xfrm>
        <a:custGeom>
          <a:pathLst>
            <a:path h="116" w="243">
              <a:moveTo>
                <a:pt x="0" y="116"/>
              </a:moveTo>
              <a:lnTo>
                <a:pt x="85" y="116"/>
              </a:lnTo>
              <a:lnTo>
                <a:pt x="85" y="89"/>
              </a:lnTo>
              <a:lnTo>
                <a:pt x="92" y="94"/>
              </a:lnTo>
              <a:lnTo>
                <a:pt x="101" y="99"/>
              </a:lnTo>
              <a:lnTo>
                <a:pt x="117" y="105"/>
              </a:lnTo>
              <a:lnTo>
                <a:pt x="126" y="108"/>
              </a:lnTo>
              <a:lnTo>
                <a:pt x="132" y="109"/>
              </a:lnTo>
              <a:lnTo>
                <a:pt x="137" y="110"/>
              </a:lnTo>
              <a:lnTo>
                <a:pt x="143" y="111"/>
              </a:lnTo>
              <a:lnTo>
                <a:pt x="151" y="112"/>
              </a:lnTo>
              <a:lnTo>
                <a:pt x="161" y="113"/>
              </a:lnTo>
              <a:lnTo>
                <a:pt x="170" y="114"/>
              </a:lnTo>
              <a:lnTo>
                <a:pt x="179" y="114"/>
              </a:lnTo>
              <a:lnTo>
                <a:pt x="179" y="0"/>
              </a:lnTo>
              <a:lnTo>
                <a:pt x="182" y="100"/>
              </a:lnTo>
              <a:lnTo>
                <a:pt x="184" y="112"/>
              </a:lnTo>
              <a:lnTo>
                <a:pt x="188" y="115"/>
              </a:lnTo>
              <a:lnTo>
                <a:pt x="192" y="116"/>
              </a:lnTo>
              <a:lnTo>
                <a:pt x="243" y="11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600075</xdr:colOff>
      <xdr:row>84</xdr:row>
      <xdr:rowOff>133350</xdr:rowOff>
    </xdr:from>
    <xdr:to>
      <xdr:col>12</xdr:col>
      <xdr:colOff>600075</xdr:colOff>
      <xdr:row>92</xdr:row>
      <xdr:rowOff>9525</xdr:rowOff>
    </xdr:to>
    <xdr:sp>
      <xdr:nvSpPr>
        <xdr:cNvPr id="71" name="Line 20"/>
        <xdr:cNvSpPr>
          <a:spLocks/>
        </xdr:cNvSpPr>
      </xdr:nvSpPr>
      <xdr:spPr>
        <a:xfrm>
          <a:off x="12534900" y="18183225"/>
          <a:ext cx="0" cy="14001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171450</xdr:colOff>
      <xdr:row>80</xdr:row>
      <xdr:rowOff>190500</xdr:rowOff>
    </xdr:from>
    <xdr:to>
      <xdr:col>14</xdr:col>
      <xdr:colOff>171450</xdr:colOff>
      <xdr:row>89</xdr:row>
      <xdr:rowOff>66675</xdr:rowOff>
    </xdr:to>
    <xdr:sp>
      <xdr:nvSpPr>
        <xdr:cNvPr id="72" name="Line 21"/>
        <xdr:cNvSpPr>
          <a:spLocks/>
        </xdr:cNvSpPr>
      </xdr:nvSpPr>
      <xdr:spPr>
        <a:xfrm>
          <a:off x="13306425" y="17478375"/>
          <a:ext cx="0" cy="1590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</xdr:col>
      <xdr:colOff>781050</xdr:colOff>
      <xdr:row>93</xdr:row>
      <xdr:rowOff>28575</xdr:rowOff>
    </xdr:from>
    <xdr:ext cx="733425" cy="219075"/>
    <xdr:sp>
      <xdr:nvSpPr>
        <xdr:cNvPr id="73" name="Text Box 23"/>
        <xdr:cNvSpPr txBox="1">
          <a:spLocks noChangeArrowheads="1"/>
        </xdr:cNvSpPr>
      </xdr:nvSpPr>
      <xdr:spPr>
        <a:xfrm>
          <a:off x="11239500" y="19792950"/>
          <a:ext cx="733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浪涌电流</a:t>
          </a:r>
        </a:p>
      </xdr:txBody>
    </xdr:sp>
    <xdr:clientData/>
  </xdr:oneCellAnchor>
  <xdr:oneCellAnchor>
    <xdr:from>
      <xdr:col>13</xdr:col>
      <xdr:colOff>114300</xdr:colOff>
      <xdr:row>95</xdr:row>
      <xdr:rowOff>38100</xdr:rowOff>
    </xdr:from>
    <xdr:ext cx="1152525" cy="238125"/>
    <xdr:sp>
      <xdr:nvSpPr>
        <xdr:cNvPr id="74" name="Text Box 24"/>
        <xdr:cNvSpPr txBox="1">
          <a:spLocks noChangeArrowheads="1"/>
        </xdr:cNvSpPr>
      </xdr:nvSpPr>
      <xdr:spPr>
        <a:xfrm>
          <a:off x="12649200" y="20183475"/>
          <a:ext cx="11525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继电器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闭合</a:t>
          </a:r>
        </a:p>
      </xdr:txBody>
    </xdr:sp>
    <xdr:clientData/>
  </xdr:oneCellAnchor>
  <xdr:oneCellAnchor>
    <xdr:from>
      <xdr:col>14</xdr:col>
      <xdr:colOff>447675</xdr:colOff>
      <xdr:row>90</xdr:row>
      <xdr:rowOff>123825</xdr:rowOff>
    </xdr:from>
    <xdr:ext cx="1143000" cy="238125"/>
    <xdr:sp>
      <xdr:nvSpPr>
        <xdr:cNvPr id="75" name="Text Box 25"/>
        <xdr:cNvSpPr txBox="1">
          <a:spLocks noChangeArrowheads="1"/>
        </xdr:cNvSpPr>
      </xdr:nvSpPr>
      <xdr:spPr>
        <a:xfrm>
          <a:off x="13582650" y="19316700"/>
          <a:ext cx="11430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继电器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闭合</a:t>
          </a:r>
        </a:p>
      </xdr:txBody>
    </xdr:sp>
    <xdr:clientData/>
  </xdr:oneCellAnchor>
  <xdr:twoCellAnchor>
    <xdr:from>
      <xdr:col>14</xdr:col>
      <xdr:colOff>209550</xdr:colOff>
      <xdr:row>91</xdr:row>
      <xdr:rowOff>9525</xdr:rowOff>
    </xdr:from>
    <xdr:to>
      <xdr:col>14</xdr:col>
      <xdr:colOff>428625</xdr:colOff>
      <xdr:row>91</xdr:row>
      <xdr:rowOff>133350</xdr:rowOff>
    </xdr:to>
    <xdr:sp>
      <xdr:nvSpPr>
        <xdr:cNvPr id="76" name="Line 26"/>
        <xdr:cNvSpPr>
          <a:spLocks/>
        </xdr:cNvSpPr>
      </xdr:nvSpPr>
      <xdr:spPr>
        <a:xfrm flipH="1">
          <a:off x="13344525" y="19392900"/>
          <a:ext cx="2190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142875</xdr:colOff>
      <xdr:row>93</xdr:row>
      <xdr:rowOff>190500</xdr:rowOff>
    </xdr:from>
    <xdr:to>
      <xdr:col>13</xdr:col>
      <xdr:colOff>247650</xdr:colOff>
      <xdr:row>95</xdr:row>
      <xdr:rowOff>47625</xdr:rowOff>
    </xdr:to>
    <xdr:sp>
      <xdr:nvSpPr>
        <xdr:cNvPr id="77" name="Line 27"/>
        <xdr:cNvSpPr>
          <a:spLocks/>
        </xdr:cNvSpPr>
      </xdr:nvSpPr>
      <xdr:spPr>
        <a:xfrm flipH="1" flipV="1">
          <a:off x="12677775" y="19954875"/>
          <a:ext cx="114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514350</xdr:colOff>
      <xdr:row>78</xdr:row>
      <xdr:rowOff>123825</xdr:rowOff>
    </xdr:from>
    <xdr:ext cx="304800" cy="200025"/>
    <xdr:sp>
      <xdr:nvSpPr>
        <xdr:cNvPr id="78" name="Text Box 32"/>
        <xdr:cNvSpPr txBox="1">
          <a:spLocks noChangeArrowheads="1"/>
        </xdr:cNvSpPr>
      </xdr:nvSpPr>
      <xdr:spPr>
        <a:xfrm>
          <a:off x="13049250" y="170307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闭合</a:t>
          </a:r>
        </a:p>
      </xdr:txBody>
    </xdr:sp>
    <xdr:clientData/>
  </xdr:oneCellAnchor>
  <xdr:oneCellAnchor>
    <xdr:from>
      <xdr:col>17</xdr:col>
      <xdr:colOff>247650</xdr:colOff>
      <xdr:row>78</xdr:row>
      <xdr:rowOff>123825</xdr:rowOff>
    </xdr:from>
    <xdr:ext cx="314325" cy="200025"/>
    <xdr:sp>
      <xdr:nvSpPr>
        <xdr:cNvPr id="79" name="Text Box 33"/>
        <xdr:cNvSpPr txBox="1">
          <a:spLocks noChangeArrowheads="1"/>
        </xdr:cNvSpPr>
      </xdr:nvSpPr>
      <xdr:spPr>
        <a:xfrm>
          <a:off x="15182850" y="170307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断开</a:t>
          </a:r>
        </a:p>
      </xdr:txBody>
    </xdr:sp>
    <xdr:clientData/>
  </xdr:oneCellAnchor>
  <xdr:oneCellAnchor>
    <xdr:from>
      <xdr:col>12</xdr:col>
      <xdr:colOff>419100</xdr:colOff>
      <xdr:row>82</xdr:row>
      <xdr:rowOff>133350</xdr:rowOff>
    </xdr:from>
    <xdr:ext cx="314325" cy="190500"/>
    <xdr:sp>
      <xdr:nvSpPr>
        <xdr:cNvPr id="80" name="Text Box 34"/>
        <xdr:cNvSpPr txBox="1">
          <a:spLocks noChangeArrowheads="1"/>
        </xdr:cNvSpPr>
      </xdr:nvSpPr>
      <xdr:spPr>
        <a:xfrm>
          <a:off x="12353925" y="17802225"/>
          <a:ext cx="314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闭合</a:t>
          </a:r>
        </a:p>
      </xdr:txBody>
    </xdr:sp>
    <xdr:clientData/>
  </xdr:oneCellAnchor>
  <xdr:oneCellAnchor>
    <xdr:from>
      <xdr:col>14</xdr:col>
      <xdr:colOff>180975</xdr:colOff>
      <xdr:row>82</xdr:row>
      <xdr:rowOff>123825</xdr:rowOff>
    </xdr:from>
    <xdr:ext cx="314325" cy="200025"/>
    <xdr:sp>
      <xdr:nvSpPr>
        <xdr:cNvPr id="81" name="Text Box 35"/>
        <xdr:cNvSpPr txBox="1">
          <a:spLocks noChangeArrowheads="1"/>
        </xdr:cNvSpPr>
      </xdr:nvSpPr>
      <xdr:spPr>
        <a:xfrm>
          <a:off x="13315950" y="177927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断开</a:t>
          </a:r>
        </a:p>
      </xdr:txBody>
    </xdr:sp>
    <xdr:clientData/>
  </xdr:oneCellAnchor>
  <xdr:oneCellAnchor>
    <xdr:from>
      <xdr:col>12</xdr:col>
      <xdr:colOff>323850</xdr:colOff>
      <xdr:row>86</xdr:row>
      <xdr:rowOff>180975</xdr:rowOff>
    </xdr:from>
    <xdr:ext cx="247650" cy="161925"/>
    <xdr:sp>
      <xdr:nvSpPr>
        <xdr:cNvPr id="82" name="Text Box 36"/>
        <xdr:cNvSpPr txBox="1">
          <a:spLocks noChangeArrowheads="1"/>
        </xdr:cNvSpPr>
      </xdr:nvSpPr>
      <xdr:spPr>
        <a:xfrm>
          <a:off x="12258675" y="186118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闭合</a:t>
          </a:r>
        </a:p>
      </xdr:txBody>
    </xdr:sp>
    <xdr:clientData/>
  </xdr:oneCellAnchor>
  <xdr:oneCellAnchor>
    <xdr:from>
      <xdr:col>17</xdr:col>
      <xdr:colOff>190500</xdr:colOff>
      <xdr:row>86</xdr:row>
      <xdr:rowOff>161925</xdr:rowOff>
    </xdr:from>
    <xdr:ext cx="314325" cy="200025"/>
    <xdr:sp>
      <xdr:nvSpPr>
        <xdr:cNvPr id="83" name="Text Box 37"/>
        <xdr:cNvSpPr txBox="1">
          <a:spLocks noChangeArrowheads="1"/>
        </xdr:cNvSpPr>
      </xdr:nvSpPr>
      <xdr:spPr>
        <a:xfrm>
          <a:off x="15125700" y="185928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断开</a:t>
          </a:r>
        </a:p>
      </xdr:txBody>
    </xdr:sp>
    <xdr:clientData/>
  </xdr:oneCellAnchor>
  <xdr:twoCellAnchor>
    <xdr:from>
      <xdr:col>10</xdr:col>
      <xdr:colOff>304800</xdr:colOff>
      <xdr:row>98</xdr:row>
      <xdr:rowOff>9525</xdr:rowOff>
    </xdr:from>
    <xdr:to>
      <xdr:col>21</xdr:col>
      <xdr:colOff>28575</xdr:colOff>
      <xdr:row>118</xdr:row>
      <xdr:rowOff>95250</xdr:rowOff>
    </xdr:to>
    <xdr:graphicFrame>
      <xdr:nvGraphicFramePr>
        <xdr:cNvPr id="84" name="Chart 22"/>
        <xdr:cNvGraphicFramePr/>
      </xdr:nvGraphicFramePr>
      <xdr:xfrm>
        <a:off x="10763250" y="20726400"/>
        <a:ext cx="6600825" cy="3971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1</xdr:col>
      <xdr:colOff>0</xdr:colOff>
      <xdr:row>232</xdr:row>
      <xdr:rowOff>0</xdr:rowOff>
    </xdr:from>
    <xdr:to>
      <xdr:col>9</xdr:col>
      <xdr:colOff>409575</xdr:colOff>
      <xdr:row>272</xdr:row>
      <xdr:rowOff>161925</xdr:rowOff>
    </xdr:to>
    <xdr:pic>
      <xdr:nvPicPr>
        <xdr:cNvPr id="85" name="Picture 1" descr="http://www.sinochip.net/product/cptc/wmz12acap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" y="47043975"/>
          <a:ext cx="9344025" cy="778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45"/>
  <sheetViews>
    <sheetView zoomScale="70" zoomScaleNormal="70" zoomScaleSheetLayoutView="100" zoomScalePageLayoutView="0" workbookViewId="0" topLeftCell="A40">
      <selection activeCell="E9" sqref="E9"/>
    </sheetView>
  </sheetViews>
  <sheetFormatPr defaultColWidth="9.00390625" defaultRowHeight="15"/>
  <cols>
    <col min="1" max="1" width="2.00390625" style="2" customWidth="1"/>
    <col min="2" max="2" width="8.28125" style="2" customWidth="1"/>
    <col min="3" max="3" width="9.421875" style="8" customWidth="1"/>
    <col min="4" max="4" width="14.28125" style="2" customWidth="1"/>
    <col min="5" max="5" width="17.57421875" style="2" customWidth="1"/>
    <col min="6" max="6" width="9.421875" style="2" customWidth="1"/>
    <col min="7" max="7" width="14.57421875" style="3" customWidth="1"/>
    <col min="8" max="8" width="11.421875" style="3" customWidth="1"/>
    <col min="9" max="9" width="13.421875" style="3" customWidth="1"/>
    <col min="10" max="10" width="10.7109375" style="3" customWidth="1"/>
    <col min="11" max="11" width="12.28125" style="4" customWidth="1"/>
    <col min="12" max="12" width="12.140625" style="5" customWidth="1"/>
    <col min="13" max="13" width="9.7109375" style="3" bestFit="1" customWidth="1"/>
    <col min="14" max="14" width="10.8515625" style="3" customWidth="1"/>
    <col min="15" max="15" width="9.00390625" style="6" customWidth="1"/>
    <col min="16" max="16" width="11.7109375" style="7" customWidth="1"/>
    <col min="17" max="17" width="11.28125" style="8" customWidth="1"/>
    <col min="18" max="18" width="9.00390625" style="2" customWidth="1"/>
    <col min="19" max="19" width="10.7109375" style="2" bestFit="1" customWidth="1"/>
    <col min="20" max="16384" width="9.00390625" style="2" customWidth="1"/>
  </cols>
  <sheetData>
    <row r="1" spans="2:14" ht="13.5" customHeight="1">
      <c r="B1" s="148" t="s">
        <v>120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4.2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2:19" ht="14.25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3"/>
      <c r="P3" s="3"/>
      <c r="Q3" s="6"/>
      <c r="R3" s="7"/>
      <c r="S3" s="8"/>
    </row>
    <row r="4" spans="2:19" ht="21.75">
      <c r="B4" s="150" t="s">
        <v>78</v>
      </c>
      <c r="C4" s="150"/>
      <c r="D4" s="150"/>
      <c r="E4" s="1" t="s">
        <v>79</v>
      </c>
      <c r="F4" s="1" t="s">
        <v>80</v>
      </c>
      <c r="G4" s="150" t="s">
        <v>81</v>
      </c>
      <c r="H4" s="150"/>
      <c r="I4" s="150"/>
      <c r="J4" s="150"/>
      <c r="K4" s="150"/>
      <c r="L4" s="150"/>
      <c r="M4" s="150"/>
      <c r="N4" s="150"/>
      <c r="O4" s="3"/>
      <c r="P4" s="3"/>
      <c r="Q4" s="6"/>
      <c r="R4" s="7"/>
      <c r="S4" s="8"/>
    </row>
    <row r="5" spans="2:19" ht="21.75">
      <c r="B5" s="125" t="s">
        <v>82</v>
      </c>
      <c r="C5" s="126"/>
      <c r="D5" s="127"/>
      <c r="E5" s="87">
        <v>255</v>
      </c>
      <c r="F5" s="19" t="s">
        <v>83</v>
      </c>
      <c r="G5" s="130"/>
      <c r="H5" s="130"/>
      <c r="I5" s="130"/>
      <c r="J5" s="130"/>
      <c r="K5" s="130"/>
      <c r="L5" s="130"/>
      <c r="M5" s="130"/>
      <c r="N5" s="130"/>
      <c r="O5" s="3"/>
      <c r="P5" s="3"/>
      <c r="Q5" s="6"/>
      <c r="R5" s="7"/>
      <c r="S5" s="8"/>
    </row>
    <row r="6" spans="2:19" ht="21.75">
      <c r="B6" s="125" t="s">
        <v>97</v>
      </c>
      <c r="C6" s="126"/>
      <c r="D6" s="127"/>
      <c r="E6" s="87">
        <v>6000</v>
      </c>
      <c r="F6" s="19" t="s">
        <v>98</v>
      </c>
      <c r="G6" s="19" t="s">
        <v>129</v>
      </c>
      <c r="H6" s="151">
        <f>E6/10^6</f>
        <v>0.006</v>
      </c>
      <c r="I6" s="151"/>
      <c r="J6" s="151"/>
      <c r="K6" s="151"/>
      <c r="L6" s="131" t="s">
        <v>130</v>
      </c>
      <c r="M6" s="131"/>
      <c r="N6" s="131"/>
      <c r="O6" s="3"/>
      <c r="P6" s="3"/>
      <c r="Q6" s="6"/>
      <c r="R6" s="7"/>
      <c r="S6" s="8"/>
    </row>
    <row r="7" spans="2:19" ht="21.75">
      <c r="B7" s="125" t="s">
        <v>104</v>
      </c>
      <c r="C7" s="126"/>
      <c r="D7" s="127"/>
      <c r="E7" s="87">
        <v>100</v>
      </c>
      <c r="F7" s="19" t="s">
        <v>105</v>
      </c>
      <c r="G7" s="130" t="s">
        <v>106</v>
      </c>
      <c r="H7" s="130"/>
      <c r="I7" s="130"/>
      <c r="J7" s="130"/>
      <c r="K7" s="130"/>
      <c r="L7" s="130"/>
      <c r="M7" s="130"/>
      <c r="N7" s="130"/>
      <c r="O7" s="3"/>
      <c r="P7" s="3"/>
      <c r="Q7" s="6"/>
      <c r="R7" s="7"/>
      <c r="S7" s="8"/>
    </row>
    <row r="8" spans="2:19" ht="21.75">
      <c r="B8" s="125" t="s">
        <v>107</v>
      </c>
      <c r="C8" s="126"/>
      <c r="D8" s="127"/>
      <c r="E8" s="87">
        <v>10</v>
      </c>
      <c r="F8" s="19" t="s">
        <v>70</v>
      </c>
      <c r="G8" s="130"/>
      <c r="H8" s="130"/>
      <c r="I8" s="130"/>
      <c r="J8" s="130"/>
      <c r="K8" s="130"/>
      <c r="L8" s="130"/>
      <c r="M8" s="130"/>
      <c r="N8" s="130"/>
      <c r="O8" s="3"/>
      <c r="P8" s="3"/>
      <c r="Q8" s="6"/>
      <c r="R8" s="7"/>
      <c r="S8" s="8"/>
    </row>
    <row r="9" spans="2:19" ht="21.75">
      <c r="B9" s="125" t="s">
        <v>108</v>
      </c>
      <c r="C9" s="126"/>
      <c r="D9" s="127"/>
      <c r="E9" s="16">
        <f>E8*E6/1000000</f>
        <v>0.06</v>
      </c>
      <c r="F9" s="19" t="s">
        <v>109</v>
      </c>
      <c r="G9" s="130"/>
      <c r="H9" s="130"/>
      <c r="I9" s="130"/>
      <c r="J9" s="130"/>
      <c r="K9" s="130"/>
      <c r="L9" s="130"/>
      <c r="M9" s="130"/>
      <c r="N9" s="130"/>
      <c r="O9" s="3"/>
      <c r="P9" s="3"/>
      <c r="Q9" s="6"/>
      <c r="R9" s="7"/>
      <c r="S9" s="8"/>
    </row>
    <row r="10" spans="2:19" ht="21.75">
      <c r="B10" s="125" t="s">
        <v>110</v>
      </c>
      <c r="C10" s="126"/>
      <c r="D10" s="127"/>
      <c r="E10" s="87">
        <v>95</v>
      </c>
      <c r="F10" s="19" t="s">
        <v>101</v>
      </c>
      <c r="G10" s="130"/>
      <c r="H10" s="130"/>
      <c r="I10" s="130"/>
      <c r="J10" s="130"/>
      <c r="K10" s="130"/>
      <c r="L10" s="130"/>
      <c r="M10" s="130"/>
      <c r="N10" s="130"/>
      <c r="O10" s="3"/>
      <c r="P10" s="3"/>
      <c r="Q10" s="6"/>
      <c r="R10" s="7"/>
      <c r="S10" s="8"/>
    </row>
    <row r="11" spans="2:19" ht="21.75">
      <c r="B11" s="138" t="s">
        <v>111</v>
      </c>
      <c r="C11" s="139"/>
      <c r="D11" s="140"/>
      <c r="E11" s="16">
        <f>-E9*LN(1-(E10/100))</f>
        <v>0.17974393641323938</v>
      </c>
      <c r="F11" s="19" t="s">
        <v>109</v>
      </c>
      <c r="G11" s="130"/>
      <c r="H11" s="130"/>
      <c r="I11" s="130"/>
      <c r="J11" s="130"/>
      <c r="K11" s="130"/>
      <c r="L11" s="130"/>
      <c r="M11" s="130"/>
      <c r="N11" s="130"/>
      <c r="O11" s="3"/>
      <c r="P11" s="3"/>
      <c r="Q11" s="6"/>
      <c r="R11" s="7"/>
      <c r="S11" s="8"/>
    </row>
    <row r="12" spans="2:19" ht="21.75">
      <c r="B12" s="141"/>
      <c r="C12" s="142"/>
      <c r="D12" s="143"/>
      <c r="E12" s="17">
        <f>E11*1000</f>
        <v>179.74393641323937</v>
      </c>
      <c r="F12" s="19" t="s">
        <v>112</v>
      </c>
      <c r="G12" s="130"/>
      <c r="H12" s="130"/>
      <c r="I12" s="130"/>
      <c r="J12" s="130"/>
      <c r="K12" s="130"/>
      <c r="L12" s="130"/>
      <c r="M12" s="130"/>
      <c r="N12" s="130"/>
      <c r="O12" s="3"/>
      <c r="P12" s="3"/>
      <c r="Q12" s="6"/>
      <c r="R12" s="7"/>
      <c r="S12" s="8"/>
    </row>
    <row r="13" spans="2:19" ht="21.75">
      <c r="B13" s="135" t="s">
        <v>126</v>
      </c>
      <c r="C13" s="136"/>
      <c r="D13" s="137"/>
      <c r="E13" s="112">
        <f>E5^2*(E6/10^6)/2*(1-EXP(-2*E11/(E8*(E6/10^6))))</f>
        <v>194.5873125</v>
      </c>
      <c r="F13" s="116" t="s">
        <v>127</v>
      </c>
      <c r="G13" s="128" t="s">
        <v>128</v>
      </c>
      <c r="H13" s="129"/>
      <c r="I13" s="129"/>
      <c r="J13" s="129"/>
      <c r="K13" s="129"/>
      <c r="L13" s="129"/>
      <c r="M13" s="129"/>
      <c r="N13" s="129"/>
      <c r="O13" s="3"/>
      <c r="P13" s="3"/>
      <c r="Q13" s="6"/>
      <c r="R13" s="7"/>
      <c r="S13" s="8"/>
    </row>
    <row r="14" spans="2:19" ht="21.75">
      <c r="B14" s="135" t="s">
        <v>113</v>
      </c>
      <c r="C14" s="136"/>
      <c r="D14" s="137"/>
      <c r="E14" s="112">
        <f>(E5^2*(E6/10^6)/2*(1-EXP(-2*E11/(E8*(E6/10^6)))))/E11</f>
        <v>1082.5806777294285</v>
      </c>
      <c r="F14" s="116" t="s">
        <v>114</v>
      </c>
      <c r="G14" s="128" t="s">
        <v>115</v>
      </c>
      <c r="H14" s="129"/>
      <c r="I14" s="129"/>
      <c r="J14" s="129"/>
      <c r="K14" s="129"/>
      <c r="L14" s="129"/>
      <c r="M14" s="129"/>
      <c r="N14" s="129"/>
      <c r="O14" s="3"/>
      <c r="P14" s="3"/>
      <c r="Q14" s="6"/>
      <c r="R14" s="7"/>
      <c r="S14" s="8"/>
    </row>
    <row r="15" spans="2:19" ht="21.75">
      <c r="B15" s="132" t="s">
        <v>116</v>
      </c>
      <c r="C15" s="133"/>
      <c r="D15" s="134"/>
      <c r="E15" s="18">
        <f>(E5^2*(E6/10^6)/2*(1-EXP(-2*E9/(E8*(E6/10^6)))))/E9</f>
        <v>2811.241160376963</v>
      </c>
      <c r="F15" s="117" t="s">
        <v>114</v>
      </c>
      <c r="G15" s="147" t="s">
        <v>117</v>
      </c>
      <c r="H15" s="147"/>
      <c r="I15" s="147"/>
      <c r="J15" s="147"/>
      <c r="K15" s="147"/>
      <c r="L15" s="147"/>
      <c r="M15" s="147"/>
      <c r="N15" s="147"/>
      <c r="O15" s="3"/>
      <c r="P15" s="3"/>
      <c r="Q15" s="6"/>
      <c r="R15" s="7"/>
      <c r="S15" s="8"/>
    </row>
    <row r="16" spans="2:19" ht="21.75">
      <c r="B16" s="125" t="s">
        <v>118</v>
      </c>
      <c r="C16" s="126"/>
      <c r="D16" s="127"/>
      <c r="E16" s="19" t="str">
        <f>IF(((E7*1000)/(E8+E7*1000))&gt;(E10/100),"OK","FALS")</f>
        <v>OK</v>
      </c>
      <c r="F16" s="19" t="s">
        <v>131</v>
      </c>
      <c r="G16" s="130" t="s">
        <v>132</v>
      </c>
      <c r="H16" s="130"/>
      <c r="I16" s="130"/>
      <c r="J16" s="130"/>
      <c r="K16" s="130"/>
      <c r="L16" s="130"/>
      <c r="M16" s="130"/>
      <c r="N16" s="130"/>
      <c r="O16" s="3"/>
      <c r="P16" s="3"/>
      <c r="Q16" s="6"/>
      <c r="R16" s="7"/>
      <c r="S16" s="8"/>
    </row>
    <row r="17" spans="2:19" ht="21.75">
      <c r="B17" s="144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6"/>
      <c r="O17" s="3"/>
      <c r="P17" s="3"/>
      <c r="Q17" s="6"/>
      <c r="R17" s="7"/>
      <c r="S17" s="8"/>
    </row>
    <row r="18" ht="17.25">
      <c r="B18" s="20" t="s">
        <v>119</v>
      </c>
    </row>
    <row r="19" ht="24.75" customHeight="1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40" spans="2:14" ht="14.25">
      <c r="B40" s="3"/>
      <c r="C40" s="3"/>
      <c r="D40" s="3"/>
      <c r="E40" s="3"/>
      <c r="F40" s="4"/>
      <c r="G40" s="5"/>
      <c r="J40" s="6"/>
      <c r="K40" s="7"/>
      <c r="L40" s="8"/>
      <c r="M40" s="2"/>
      <c r="N40" s="2"/>
    </row>
    <row r="41" spans="2:14" ht="14.25">
      <c r="B41" s="3"/>
      <c r="C41" s="3"/>
      <c r="D41" s="3"/>
      <c r="E41" s="3"/>
      <c r="F41" s="4"/>
      <c r="G41" s="5"/>
      <c r="J41" s="6"/>
      <c r="K41" s="7"/>
      <c r="L41" s="8"/>
      <c r="M41" s="2"/>
      <c r="N41" s="2"/>
    </row>
    <row r="42" spans="2:14" ht="14.25">
      <c r="B42" s="3"/>
      <c r="C42" s="3"/>
      <c r="D42" s="3"/>
      <c r="E42" s="3"/>
      <c r="F42" s="4"/>
      <c r="G42" s="5"/>
      <c r="J42" s="6"/>
      <c r="K42" s="7"/>
      <c r="L42" s="8"/>
      <c r="M42" s="2"/>
      <c r="N42" s="2"/>
    </row>
    <row r="43" spans="2:14" ht="14.25">
      <c r="B43" s="9" t="s">
        <v>84</v>
      </c>
      <c r="C43" s="9" t="s">
        <v>85</v>
      </c>
      <c r="D43" s="9" t="s">
        <v>86</v>
      </c>
      <c r="E43" s="9" t="s">
        <v>87</v>
      </c>
      <c r="F43" s="9" t="s">
        <v>88</v>
      </c>
      <c r="G43" s="10" t="s">
        <v>89</v>
      </c>
      <c r="H43" s="11" t="s">
        <v>90</v>
      </c>
      <c r="I43" s="11" t="s">
        <v>91</v>
      </c>
      <c r="J43" s="12" t="s">
        <v>92</v>
      </c>
      <c r="K43" s="13" t="s">
        <v>93</v>
      </c>
      <c r="L43" s="11" t="s">
        <v>94</v>
      </c>
      <c r="M43" s="11" t="s">
        <v>95</v>
      </c>
      <c r="N43" s="11" t="s">
        <v>96</v>
      </c>
    </row>
    <row r="44" spans="2:14" ht="14.25">
      <c r="B44" s="9" t="s">
        <v>70</v>
      </c>
      <c r="C44" s="9" t="s">
        <v>98</v>
      </c>
      <c r="D44" s="9" t="s">
        <v>83</v>
      </c>
      <c r="E44" s="9" t="s">
        <v>99</v>
      </c>
      <c r="F44" s="9"/>
      <c r="G44" s="10" t="s">
        <v>99</v>
      </c>
      <c r="H44" s="11" t="s">
        <v>83</v>
      </c>
      <c r="I44" s="11" t="s">
        <v>83</v>
      </c>
      <c r="J44" s="12" t="s">
        <v>100</v>
      </c>
      <c r="K44" s="13" t="s">
        <v>101</v>
      </c>
      <c r="L44" s="11" t="s">
        <v>102</v>
      </c>
      <c r="M44" s="11" t="s">
        <v>103</v>
      </c>
      <c r="N44" s="11" t="s">
        <v>102</v>
      </c>
    </row>
    <row r="45" spans="2:14" ht="14.25">
      <c r="B45" s="9">
        <f aca="true" t="shared" si="0" ref="B45:B76">$E$8</f>
        <v>10</v>
      </c>
      <c r="C45" s="9">
        <f aca="true" t="shared" si="1" ref="C45:C76">$E$6/10^6</f>
        <v>0.006</v>
      </c>
      <c r="D45" s="9">
        <f aca="true" t="shared" si="2" ref="D45:D76">$E$5</f>
        <v>255</v>
      </c>
      <c r="E45" s="14">
        <f aca="true" t="shared" si="3" ref="E45:E76">$E$9</f>
        <v>0.06</v>
      </c>
      <c r="F45" s="9">
        <v>0</v>
      </c>
      <c r="G45" s="15">
        <v>0</v>
      </c>
      <c r="H45" s="11">
        <f>D45*(1-EXP(-G45/E45))</f>
        <v>0</v>
      </c>
      <c r="I45" s="11">
        <f aca="true" t="shared" si="4" ref="I45:I108">D45-H45</f>
        <v>255</v>
      </c>
      <c r="J45" s="12">
        <f>D45/B45*EXP(-G45/(B45*C45))</f>
        <v>25.5</v>
      </c>
      <c r="K45" s="13">
        <f aca="true" t="shared" si="5" ref="K45:K51">(H45/D45)</f>
        <v>0</v>
      </c>
      <c r="L45" s="12">
        <f>D45^2/B45*EXP(-2*G45/E45)</f>
        <v>6502.5</v>
      </c>
      <c r="M45" s="12">
        <f>D45^2*C45/2*(1-EXP(-2*G45/(B45*C45)))</f>
        <v>0</v>
      </c>
      <c r="N45" s="12">
        <f>L45</f>
        <v>6502.5</v>
      </c>
    </row>
    <row r="46" spans="2:14" ht="14.25">
      <c r="B46" s="9">
        <f t="shared" si="0"/>
        <v>10</v>
      </c>
      <c r="C46" s="9">
        <f t="shared" si="1"/>
        <v>0.006</v>
      </c>
      <c r="D46" s="9">
        <f t="shared" si="2"/>
        <v>255</v>
      </c>
      <c r="E46" s="14">
        <f t="shared" si="3"/>
        <v>0.06</v>
      </c>
      <c r="F46" s="9">
        <v>1</v>
      </c>
      <c r="G46" s="15">
        <f>E46*0.1*F46</f>
        <v>0.006</v>
      </c>
      <c r="H46" s="11">
        <f aca="true" t="shared" si="6" ref="H46:H109">D46*(1-EXP(-G46/E46))</f>
        <v>24.266458400830324</v>
      </c>
      <c r="I46" s="11">
        <f t="shared" si="4"/>
        <v>230.73354159916968</v>
      </c>
      <c r="J46" s="12">
        <f aca="true" t="shared" si="7" ref="J46:J109">D46/B46*EXP(-G46/(B46*C46))</f>
        <v>23.073354159916967</v>
      </c>
      <c r="K46" s="13">
        <f t="shared" si="5"/>
        <v>0.09516258196404048</v>
      </c>
      <c r="L46" s="12">
        <f aca="true" t="shared" si="8" ref="L46:L109">D46^2/B46*EXP(-2*G46/E46)</f>
        <v>5323.7967218895765</v>
      </c>
      <c r="M46" s="12">
        <f>D46^2*C46/2*(1-EXP(-2*G46/(B46*C46)))</f>
        <v>35.3610983433127</v>
      </c>
      <c r="N46" s="12">
        <f aca="true" t="shared" si="9" ref="N46:N77">M46/G46</f>
        <v>5893.516390552116</v>
      </c>
    </row>
    <row r="47" spans="2:14" ht="14.25">
      <c r="B47" s="9">
        <f t="shared" si="0"/>
        <v>10</v>
      </c>
      <c r="C47" s="9">
        <f t="shared" si="1"/>
        <v>0.006</v>
      </c>
      <c r="D47" s="9">
        <f t="shared" si="2"/>
        <v>255</v>
      </c>
      <c r="E47" s="14">
        <f t="shared" si="3"/>
        <v>0.06</v>
      </c>
      <c r="F47" s="9">
        <f>F46+1</f>
        <v>2</v>
      </c>
      <c r="G47" s="15">
        <f aca="true" t="shared" si="10" ref="G47:G110">E47*0.1*F47</f>
        <v>0.012</v>
      </c>
      <c r="H47" s="11">
        <f t="shared" si="6"/>
        <v>46.22365796511463</v>
      </c>
      <c r="I47" s="11">
        <f t="shared" si="4"/>
        <v>208.77634203488537</v>
      </c>
      <c r="J47" s="12">
        <f t="shared" si="7"/>
        <v>20.877634203488537</v>
      </c>
      <c r="K47" s="13">
        <f t="shared" si="5"/>
        <v>0.18126924692201818</v>
      </c>
      <c r="L47" s="12">
        <f t="shared" si="8"/>
        <v>4358.756099346745</v>
      </c>
      <c r="M47" s="12">
        <f aca="true" t="shared" si="11" ref="M47:M110">D47^2*C47/2*(1-EXP(-2*G47/(B47*C47)))</f>
        <v>64.31231701959766</v>
      </c>
      <c r="N47" s="12">
        <f t="shared" si="9"/>
        <v>5359.359751633138</v>
      </c>
    </row>
    <row r="48" spans="2:14" ht="14.25">
      <c r="B48" s="9">
        <f t="shared" si="0"/>
        <v>10</v>
      </c>
      <c r="C48" s="9">
        <f t="shared" si="1"/>
        <v>0.006</v>
      </c>
      <c r="D48" s="9">
        <f t="shared" si="2"/>
        <v>255</v>
      </c>
      <c r="E48" s="14">
        <f t="shared" si="3"/>
        <v>0.06</v>
      </c>
      <c r="F48" s="9">
        <f>F47+1</f>
        <v>3</v>
      </c>
      <c r="G48" s="15">
        <f t="shared" si="10"/>
        <v>0.018000000000000002</v>
      </c>
      <c r="H48" s="11">
        <f t="shared" si="6"/>
        <v>66.09135372616194</v>
      </c>
      <c r="I48" s="11">
        <f t="shared" si="4"/>
        <v>188.90864627383806</v>
      </c>
      <c r="J48" s="12">
        <f t="shared" si="7"/>
        <v>18.890864627383806</v>
      </c>
      <c r="K48" s="13">
        <f t="shared" si="5"/>
        <v>0.2591817793182821</v>
      </c>
      <c r="L48" s="12">
        <f t="shared" si="8"/>
        <v>3568.6476637014066</v>
      </c>
      <c r="M48" s="12">
        <f t="shared" si="11"/>
        <v>88.01557008895782</v>
      </c>
      <c r="N48" s="12">
        <f t="shared" si="9"/>
        <v>4889.753893830989</v>
      </c>
    </row>
    <row r="49" spans="2:14" ht="14.25">
      <c r="B49" s="9">
        <f t="shared" si="0"/>
        <v>10</v>
      </c>
      <c r="C49" s="9">
        <f t="shared" si="1"/>
        <v>0.006</v>
      </c>
      <c r="D49" s="9">
        <f t="shared" si="2"/>
        <v>255</v>
      </c>
      <c r="E49" s="14">
        <f t="shared" si="3"/>
        <v>0.06</v>
      </c>
      <c r="F49" s="9">
        <f>F48+1</f>
        <v>4</v>
      </c>
      <c r="G49" s="15">
        <f t="shared" si="10"/>
        <v>0.024</v>
      </c>
      <c r="H49" s="11">
        <f t="shared" si="6"/>
        <v>84.06838826091197</v>
      </c>
      <c r="I49" s="11">
        <f t="shared" si="4"/>
        <v>170.93161173908803</v>
      </c>
      <c r="J49" s="12">
        <f t="shared" si="7"/>
        <v>17.093161173908804</v>
      </c>
      <c r="K49" s="13">
        <f t="shared" si="5"/>
        <v>0.3296799539643607</v>
      </c>
      <c r="L49" s="12">
        <f t="shared" si="8"/>
        <v>2921.761589172233</v>
      </c>
      <c r="M49" s="12">
        <f t="shared" si="11"/>
        <v>107.42215232483301</v>
      </c>
      <c r="N49" s="12">
        <f t="shared" si="9"/>
        <v>4475.923013534709</v>
      </c>
    </row>
    <row r="50" spans="2:14" ht="14.25">
      <c r="B50" s="9">
        <f t="shared" si="0"/>
        <v>10</v>
      </c>
      <c r="C50" s="9">
        <f t="shared" si="1"/>
        <v>0.006</v>
      </c>
      <c r="D50" s="9">
        <f t="shared" si="2"/>
        <v>255</v>
      </c>
      <c r="E50" s="14">
        <f t="shared" si="3"/>
        <v>0.06</v>
      </c>
      <c r="F50" s="9">
        <f>F49+1</f>
        <v>5</v>
      </c>
      <c r="G50" s="15">
        <f t="shared" si="10"/>
        <v>0.03</v>
      </c>
      <c r="H50" s="11">
        <f t="shared" si="6"/>
        <v>100.33468177327848</v>
      </c>
      <c r="I50" s="11">
        <f t="shared" si="4"/>
        <v>154.66531822672152</v>
      </c>
      <c r="J50" s="12">
        <f t="shared" si="7"/>
        <v>15.466531822672152</v>
      </c>
      <c r="K50" s="13">
        <f t="shared" si="5"/>
        <v>0.3934693402873666</v>
      </c>
      <c r="L50" s="12">
        <f t="shared" si="8"/>
        <v>2392.136066217304</v>
      </c>
      <c r="M50" s="12">
        <f t="shared" si="11"/>
        <v>123.3109180134809</v>
      </c>
      <c r="N50" s="12">
        <f t="shared" si="9"/>
        <v>4110.363933782697</v>
      </c>
    </row>
    <row r="51" spans="2:14" ht="14.25">
      <c r="B51" s="9">
        <f t="shared" si="0"/>
        <v>10</v>
      </c>
      <c r="C51" s="9">
        <f t="shared" si="1"/>
        <v>0.006</v>
      </c>
      <c r="D51" s="9">
        <f t="shared" si="2"/>
        <v>255</v>
      </c>
      <c r="E51" s="14">
        <f t="shared" si="3"/>
        <v>0.06</v>
      </c>
      <c r="F51" s="9">
        <f>F50+1</f>
        <v>6</v>
      </c>
      <c r="G51" s="15">
        <f t="shared" si="10"/>
        <v>0.036000000000000004</v>
      </c>
      <c r="H51" s="11">
        <f t="shared" si="6"/>
        <v>115.05303279602327</v>
      </c>
      <c r="I51" s="11">
        <f t="shared" si="4"/>
        <v>139.94696720397673</v>
      </c>
      <c r="J51" s="12">
        <f t="shared" si="7"/>
        <v>13.994696720397673</v>
      </c>
      <c r="K51" s="13">
        <f t="shared" si="5"/>
        <v>0.4511883639059736</v>
      </c>
      <c r="L51" s="12">
        <f t="shared" si="8"/>
        <v>1958.5153629590936</v>
      </c>
      <c r="M51" s="12">
        <f t="shared" si="11"/>
        <v>136.31953911122721</v>
      </c>
      <c r="N51" s="12">
        <f t="shared" si="9"/>
        <v>3786.6538642007554</v>
      </c>
    </row>
    <row r="52" spans="2:14" ht="14.25">
      <c r="B52" s="9">
        <f t="shared" si="0"/>
        <v>10</v>
      </c>
      <c r="C52" s="9">
        <f t="shared" si="1"/>
        <v>0.006</v>
      </c>
      <c r="D52" s="9">
        <f t="shared" si="2"/>
        <v>255</v>
      </c>
      <c r="E52" s="14">
        <f t="shared" si="3"/>
        <v>0.06</v>
      </c>
      <c r="F52" s="9">
        <f aca="true" t="shared" si="12" ref="F52:F115">F51+1</f>
        <v>7</v>
      </c>
      <c r="G52" s="15">
        <f t="shared" si="10"/>
        <v>0.042</v>
      </c>
      <c r="H52" s="11">
        <f t="shared" si="6"/>
        <v>128.3707475331906</v>
      </c>
      <c r="I52" s="11">
        <f t="shared" si="4"/>
        <v>126.62925246680939</v>
      </c>
      <c r="J52" s="12">
        <f t="shared" si="7"/>
        <v>12.662925246680942</v>
      </c>
      <c r="K52" s="13">
        <f aca="true" t="shared" si="13" ref="K52:K115">(H52/D52)</f>
        <v>0.5034146962085906</v>
      </c>
      <c r="L52" s="12">
        <f t="shared" si="8"/>
        <v>1603.496758030296</v>
      </c>
      <c r="M52" s="12">
        <f t="shared" si="11"/>
        <v>146.97009725909112</v>
      </c>
      <c r="N52" s="12">
        <f t="shared" si="9"/>
        <v>3499.2880299783596</v>
      </c>
    </row>
    <row r="53" spans="2:14" ht="14.25">
      <c r="B53" s="9">
        <f t="shared" si="0"/>
        <v>10</v>
      </c>
      <c r="C53" s="9">
        <f t="shared" si="1"/>
        <v>0.006</v>
      </c>
      <c r="D53" s="9">
        <f t="shared" si="2"/>
        <v>255</v>
      </c>
      <c r="E53" s="14">
        <f t="shared" si="3"/>
        <v>0.06</v>
      </c>
      <c r="F53" s="9">
        <f t="shared" si="12"/>
        <v>8</v>
      </c>
      <c r="G53" s="15">
        <f t="shared" si="10"/>
        <v>0.048</v>
      </c>
      <c r="H53" s="11">
        <f t="shared" si="6"/>
        <v>140.4211141501085</v>
      </c>
      <c r="I53" s="11">
        <f t="shared" si="4"/>
        <v>114.57888584989149</v>
      </c>
      <c r="J53" s="12">
        <f t="shared" si="7"/>
        <v>11.45788858498915</v>
      </c>
      <c r="K53" s="13">
        <f t="shared" si="13"/>
        <v>0.5506710358827784</v>
      </c>
      <c r="L53" s="12">
        <f t="shared" si="8"/>
        <v>1312.8321082602467</v>
      </c>
      <c r="M53" s="12">
        <f t="shared" si="11"/>
        <v>155.6900367521926</v>
      </c>
      <c r="N53" s="12">
        <f t="shared" si="9"/>
        <v>3243.542432337346</v>
      </c>
    </row>
    <row r="54" spans="2:14" ht="14.25">
      <c r="B54" s="9">
        <f t="shared" si="0"/>
        <v>10</v>
      </c>
      <c r="C54" s="9">
        <f t="shared" si="1"/>
        <v>0.006</v>
      </c>
      <c r="D54" s="9">
        <f t="shared" si="2"/>
        <v>255</v>
      </c>
      <c r="E54" s="14">
        <f t="shared" si="3"/>
        <v>0.06</v>
      </c>
      <c r="F54" s="9">
        <f t="shared" si="12"/>
        <v>9</v>
      </c>
      <c r="G54" s="15">
        <f t="shared" si="10"/>
        <v>0.054</v>
      </c>
      <c r="H54" s="11">
        <f t="shared" si="6"/>
        <v>151.32473676614723</v>
      </c>
      <c r="I54" s="11">
        <f t="shared" si="4"/>
        <v>103.67526323385277</v>
      </c>
      <c r="J54" s="12">
        <f t="shared" si="7"/>
        <v>10.367526323385277</v>
      </c>
      <c r="K54" s="13">
        <f t="shared" si="13"/>
        <v>0.5934303402594009</v>
      </c>
      <c r="L54" s="12">
        <f t="shared" si="8"/>
        <v>1074.8560206608665</v>
      </c>
      <c r="M54" s="12">
        <f t="shared" si="11"/>
        <v>162.829319380174</v>
      </c>
      <c r="N54" s="12">
        <f t="shared" si="9"/>
        <v>3015.357766299519</v>
      </c>
    </row>
    <row r="55" spans="2:15" ht="14.25">
      <c r="B55" s="21">
        <f t="shared" si="0"/>
        <v>10</v>
      </c>
      <c r="C55" s="21">
        <f t="shared" si="1"/>
        <v>0.006</v>
      </c>
      <c r="D55" s="21">
        <f t="shared" si="2"/>
        <v>255</v>
      </c>
      <c r="E55" s="22">
        <f t="shared" si="3"/>
        <v>0.06</v>
      </c>
      <c r="F55" s="21">
        <f t="shared" si="12"/>
        <v>10</v>
      </c>
      <c r="G55" s="23">
        <f t="shared" si="10"/>
        <v>0.06</v>
      </c>
      <c r="H55" s="24">
        <f t="shared" si="6"/>
        <v>161.19074250128222</v>
      </c>
      <c r="I55" s="24">
        <f t="shared" si="4"/>
        <v>93.80925749871778</v>
      </c>
      <c r="J55" s="25">
        <f t="shared" si="7"/>
        <v>9.38092574987178</v>
      </c>
      <c r="K55" s="26">
        <f t="shared" si="13"/>
        <v>0.6321205588285577</v>
      </c>
      <c r="L55" s="25">
        <f t="shared" si="8"/>
        <v>880.0176792460741</v>
      </c>
      <c r="M55" s="25">
        <f t="shared" si="11"/>
        <v>168.67446962261778</v>
      </c>
      <c r="N55" s="25">
        <f t="shared" si="9"/>
        <v>2811.241160376963</v>
      </c>
      <c r="O55" s="6" t="s">
        <v>121</v>
      </c>
    </row>
    <row r="56" spans="2:14" ht="14.25">
      <c r="B56" s="9">
        <f t="shared" si="0"/>
        <v>10</v>
      </c>
      <c r="C56" s="9">
        <f t="shared" si="1"/>
        <v>0.006</v>
      </c>
      <c r="D56" s="9">
        <f t="shared" si="2"/>
        <v>255</v>
      </c>
      <c r="E56" s="14">
        <f t="shared" si="3"/>
        <v>0.06</v>
      </c>
      <c r="F56" s="9">
        <f t="shared" si="12"/>
        <v>11</v>
      </c>
      <c r="G56" s="15">
        <f t="shared" si="10"/>
        <v>0.066</v>
      </c>
      <c r="H56" s="11">
        <f t="shared" si="6"/>
        <v>170.11787365698973</v>
      </c>
      <c r="I56" s="11">
        <f t="shared" si="4"/>
        <v>84.88212634301027</v>
      </c>
      <c r="J56" s="12">
        <f t="shared" si="7"/>
        <v>8.488212634301028</v>
      </c>
      <c r="K56" s="13">
        <f t="shared" si="13"/>
        <v>0.6671289163019205</v>
      </c>
      <c r="L56" s="12">
        <f t="shared" si="8"/>
        <v>720.497537251076</v>
      </c>
      <c r="M56" s="12">
        <f t="shared" si="11"/>
        <v>173.46007388246773</v>
      </c>
      <c r="N56" s="12">
        <f t="shared" si="9"/>
        <v>2628.1829376131473</v>
      </c>
    </row>
    <row r="57" spans="2:14" ht="14.25">
      <c r="B57" s="9">
        <f t="shared" si="0"/>
        <v>10</v>
      </c>
      <c r="C57" s="9">
        <f t="shared" si="1"/>
        <v>0.006</v>
      </c>
      <c r="D57" s="9">
        <f t="shared" si="2"/>
        <v>255</v>
      </c>
      <c r="E57" s="14">
        <f t="shared" si="3"/>
        <v>0.06</v>
      </c>
      <c r="F57" s="9">
        <f t="shared" si="12"/>
        <v>12</v>
      </c>
      <c r="G57" s="15">
        <f t="shared" si="10"/>
        <v>0.07200000000000001</v>
      </c>
      <c r="H57" s="11">
        <f t="shared" si="6"/>
        <v>178.19547596238849</v>
      </c>
      <c r="I57" s="11">
        <f t="shared" si="4"/>
        <v>76.80452403761151</v>
      </c>
      <c r="J57" s="12">
        <f t="shared" si="7"/>
        <v>7.6804524037611515</v>
      </c>
      <c r="K57" s="13">
        <f t="shared" si="13"/>
        <v>0.698805788087798</v>
      </c>
      <c r="L57" s="12">
        <f t="shared" si="8"/>
        <v>589.8934912644046</v>
      </c>
      <c r="M57" s="12">
        <f t="shared" si="11"/>
        <v>177.3781952620679</v>
      </c>
      <c r="N57" s="12">
        <f t="shared" si="9"/>
        <v>2463.5860453064984</v>
      </c>
    </row>
    <row r="58" spans="2:14" ht="14.25">
      <c r="B58" s="9">
        <f t="shared" si="0"/>
        <v>10</v>
      </c>
      <c r="C58" s="9">
        <f t="shared" si="1"/>
        <v>0.006</v>
      </c>
      <c r="D58" s="9">
        <f t="shared" si="2"/>
        <v>255</v>
      </c>
      <c r="E58" s="14">
        <f t="shared" si="3"/>
        <v>0.06</v>
      </c>
      <c r="F58" s="9">
        <f t="shared" si="12"/>
        <v>13</v>
      </c>
      <c r="G58" s="15">
        <f t="shared" si="10"/>
        <v>0.078</v>
      </c>
      <c r="H58" s="11">
        <f t="shared" si="6"/>
        <v>185.5043927763268</v>
      </c>
      <c r="I58" s="11">
        <f t="shared" si="4"/>
        <v>69.4956072236732</v>
      </c>
      <c r="J58" s="12">
        <f t="shared" si="7"/>
        <v>6.9495607223673215</v>
      </c>
      <c r="K58" s="13">
        <f t="shared" si="13"/>
        <v>0.7274682069659875</v>
      </c>
      <c r="L58" s="12">
        <f t="shared" si="8"/>
        <v>482.96394233870603</v>
      </c>
      <c r="M58" s="12">
        <f t="shared" si="11"/>
        <v>180.58608172983884</v>
      </c>
      <c r="N58" s="12">
        <f t="shared" si="9"/>
        <v>2315.2061760235747</v>
      </c>
    </row>
    <row r="59" spans="2:14" ht="14.25">
      <c r="B59" s="9">
        <f t="shared" si="0"/>
        <v>10</v>
      </c>
      <c r="C59" s="9">
        <f t="shared" si="1"/>
        <v>0.006</v>
      </c>
      <c r="D59" s="9">
        <f t="shared" si="2"/>
        <v>255</v>
      </c>
      <c r="E59" s="14">
        <f t="shared" si="3"/>
        <v>0.06</v>
      </c>
      <c r="F59" s="9">
        <f t="shared" si="12"/>
        <v>14</v>
      </c>
      <c r="G59" s="15">
        <f t="shared" si="10"/>
        <v>0.084</v>
      </c>
      <c r="H59" s="11">
        <f t="shared" si="6"/>
        <v>192.11777419489036</v>
      </c>
      <c r="I59" s="11">
        <f t="shared" si="4"/>
        <v>62.88222580510964</v>
      </c>
      <c r="J59" s="12">
        <f t="shared" si="7"/>
        <v>6.288222580510964</v>
      </c>
      <c r="K59" s="13">
        <f t="shared" si="13"/>
        <v>0.7534030360583935</v>
      </c>
      <c r="L59" s="12">
        <f t="shared" si="8"/>
        <v>395.4174322204797</v>
      </c>
      <c r="M59" s="12">
        <f t="shared" si="11"/>
        <v>183.21247703338562</v>
      </c>
      <c r="N59" s="12">
        <f t="shared" si="9"/>
        <v>2181.1009170641146</v>
      </c>
    </row>
    <row r="60" spans="2:14" ht="14.25">
      <c r="B60" s="9">
        <f t="shared" si="0"/>
        <v>10</v>
      </c>
      <c r="C60" s="9">
        <f t="shared" si="1"/>
        <v>0.006</v>
      </c>
      <c r="D60" s="9">
        <f t="shared" si="2"/>
        <v>255</v>
      </c>
      <c r="E60" s="14">
        <f t="shared" si="3"/>
        <v>0.06</v>
      </c>
      <c r="F60" s="9">
        <f t="shared" si="12"/>
        <v>15</v>
      </c>
      <c r="G60" s="15">
        <f t="shared" si="10"/>
        <v>0.09</v>
      </c>
      <c r="H60" s="11">
        <f t="shared" si="6"/>
        <v>198.1018091621504</v>
      </c>
      <c r="I60" s="11">
        <f t="shared" si="4"/>
        <v>56.8981908378496</v>
      </c>
      <c r="J60" s="12">
        <f t="shared" si="7"/>
        <v>5.68981908378496</v>
      </c>
      <c r="K60" s="13">
        <f t="shared" si="13"/>
        <v>0.7768698398515702</v>
      </c>
      <c r="L60" s="12">
        <f t="shared" si="8"/>
        <v>323.7404120620353</v>
      </c>
      <c r="M60" s="12">
        <f t="shared" si="11"/>
        <v>185.36278763813897</v>
      </c>
      <c r="N60" s="12">
        <f t="shared" si="9"/>
        <v>2059.5865293126553</v>
      </c>
    </row>
    <row r="61" spans="2:14" ht="14.25">
      <c r="B61" s="9">
        <f t="shared" si="0"/>
        <v>10</v>
      </c>
      <c r="C61" s="9">
        <f t="shared" si="1"/>
        <v>0.006</v>
      </c>
      <c r="D61" s="9">
        <f t="shared" si="2"/>
        <v>255</v>
      </c>
      <c r="E61" s="14">
        <f t="shared" si="3"/>
        <v>0.06</v>
      </c>
      <c r="F61" s="9">
        <f t="shared" si="12"/>
        <v>16</v>
      </c>
      <c r="G61" s="15">
        <f t="shared" si="10"/>
        <v>0.096</v>
      </c>
      <c r="H61" s="11">
        <f t="shared" si="6"/>
        <v>203.5163879113629</v>
      </c>
      <c r="I61" s="11">
        <f t="shared" si="4"/>
        <v>51.4836120886371</v>
      </c>
      <c r="J61" s="12">
        <f t="shared" si="7"/>
        <v>5.1483612088637125</v>
      </c>
      <c r="K61" s="13">
        <f t="shared" si="13"/>
        <v>0.7981034820053446</v>
      </c>
      <c r="L61" s="12">
        <f t="shared" si="8"/>
        <v>265.05623136932627</v>
      </c>
      <c r="M61" s="12">
        <f t="shared" si="11"/>
        <v>187.12331305892025</v>
      </c>
      <c r="N61" s="12">
        <f t="shared" si="9"/>
        <v>1949.2011776970858</v>
      </c>
    </row>
    <row r="62" spans="2:14" ht="14.25">
      <c r="B62" s="9">
        <f t="shared" si="0"/>
        <v>10</v>
      </c>
      <c r="C62" s="9">
        <f t="shared" si="1"/>
        <v>0.006</v>
      </c>
      <c r="D62" s="9">
        <f t="shared" si="2"/>
        <v>255</v>
      </c>
      <c r="E62" s="14">
        <f t="shared" si="3"/>
        <v>0.06</v>
      </c>
      <c r="F62" s="9">
        <f t="shared" si="12"/>
        <v>17</v>
      </c>
      <c r="G62" s="15">
        <f t="shared" si="10"/>
        <v>0.10200000000000001</v>
      </c>
      <c r="H62" s="11">
        <f t="shared" si="6"/>
        <v>208.4157013665527</v>
      </c>
      <c r="I62" s="11">
        <f t="shared" si="4"/>
        <v>46.584298633447304</v>
      </c>
      <c r="J62" s="12">
        <f t="shared" si="7"/>
        <v>4.6584298633447325</v>
      </c>
      <c r="K62" s="13">
        <f t="shared" si="13"/>
        <v>0.8173164759472654</v>
      </c>
      <c r="L62" s="12">
        <f t="shared" si="8"/>
        <v>217.00968791702024</v>
      </c>
      <c r="M62" s="12">
        <f t="shared" si="11"/>
        <v>188.5647093624894</v>
      </c>
      <c r="N62" s="12">
        <f t="shared" si="9"/>
        <v>1848.6736212008764</v>
      </c>
    </row>
    <row r="63" spans="2:14" ht="14.25">
      <c r="B63" s="9">
        <f t="shared" si="0"/>
        <v>10</v>
      </c>
      <c r="C63" s="9">
        <f t="shared" si="1"/>
        <v>0.006</v>
      </c>
      <c r="D63" s="9">
        <f t="shared" si="2"/>
        <v>255</v>
      </c>
      <c r="E63" s="14">
        <f t="shared" si="3"/>
        <v>0.06</v>
      </c>
      <c r="F63" s="9">
        <f t="shared" si="12"/>
        <v>18</v>
      </c>
      <c r="G63" s="15">
        <f t="shared" si="10"/>
        <v>0.108</v>
      </c>
      <c r="H63" s="11">
        <f t="shared" si="6"/>
        <v>212.84878350349544</v>
      </c>
      <c r="I63" s="11">
        <f t="shared" si="4"/>
        <v>42.15121649650456</v>
      </c>
      <c r="J63" s="12">
        <f t="shared" si="7"/>
        <v>4.215121649650457</v>
      </c>
      <c r="K63" s="13">
        <f t="shared" si="13"/>
        <v>0.8347011117784134</v>
      </c>
      <c r="L63" s="12">
        <f t="shared" si="8"/>
        <v>177.67250521351986</v>
      </c>
      <c r="M63" s="12">
        <f t="shared" si="11"/>
        <v>189.74482484359442</v>
      </c>
      <c r="N63" s="12">
        <f t="shared" si="9"/>
        <v>1756.896526329578</v>
      </c>
    </row>
    <row r="64" spans="2:14" ht="14.25">
      <c r="B64" s="9">
        <f t="shared" si="0"/>
        <v>10</v>
      </c>
      <c r="C64" s="9">
        <f t="shared" si="1"/>
        <v>0.006</v>
      </c>
      <c r="D64" s="9">
        <f t="shared" si="2"/>
        <v>255</v>
      </c>
      <c r="E64" s="14">
        <f t="shared" si="3"/>
        <v>0.06</v>
      </c>
      <c r="F64" s="9">
        <f t="shared" si="12"/>
        <v>19</v>
      </c>
      <c r="G64" s="15">
        <f t="shared" si="10"/>
        <v>0.114</v>
      </c>
      <c r="H64" s="11">
        <f t="shared" si="6"/>
        <v>216.86000209822805</v>
      </c>
      <c r="I64" s="11">
        <f t="shared" si="4"/>
        <v>38.13999790177195</v>
      </c>
      <c r="J64" s="12">
        <f t="shared" si="7"/>
        <v>3.8139997901771934</v>
      </c>
      <c r="K64" s="13">
        <f t="shared" si="13"/>
        <v>0.8504313807773649</v>
      </c>
      <c r="L64" s="12">
        <f t="shared" si="8"/>
        <v>145.46594399471675</v>
      </c>
      <c r="M64" s="12">
        <f t="shared" si="11"/>
        <v>190.71102168015852</v>
      </c>
      <c r="N64" s="12">
        <f t="shared" si="9"/>
        <v>1672.903698948759</v>
      </c>
    </row>
    <row r="65" spans="2:15" ht="14.25">
      <c r="B65" s="88">
        <f t="shared" si="0"/>
        <v>10</v>
      </c>
      <c r="C65" s="88">
        <f t="shared" si="1"/>
        <v>0.006</v>
      </c>
      <c r="D65" s="88">
        <f t="shared" si="2"/>
        <v>255</v>
      </c>
      <c r="E65" s="89">
        <f t="shared" si="3"/>
        <v>0.06</v>
      </c>
      <c r="F65" s="88">
        <f t="shared" si="12"/>
        <v>20</v>
      </c>
      <c r="G65" s="90">
        <f t="shared" si="10"/>
        <v>0.12</v>
      </c>
      <c r="H65" s="91">
        <f t="shared" si="6"/>
        <v>220.48950277466375</v>
      </c>
      <c r="I65" s="91">
        <f t="shared" si="4"/>
        <v>34.51049722533625</v>
      </c>
      <c r="J65" s="92">
        <f t="shared" si="7"/>
        <v>3.451049722533624</v>
      </c>
      <c r="K65" s="93">
        <f t="shared" si="13"/>
        <v>0.8646647167633873</v>
      </c>
      <c r="L65" s="92">
        <f t="shared" si="8"/>
        <v>119.097441873994</v>
      </c>
      <c r="M65" s="92">
        <f t="shared" si="11"/>
        <v>191.50207674378018</v>
      </c>
      <c r="N65" s="92">
        <f t="shared" si="9"/>
        <v>1595.8506395315017</v>
      </c>
      <c r="O65" s="6" t="s">
        <v>122</v>
      </c>
    </row>
    <row r="66" spans="2:14" ht="14.25">
      <c r="B66" s="9">
        <f t="shared" si="0"/>
        <v>10</v>
      </c>
      <c r="C66" s="9">
        <f t="shared" si="1"/>
        <v>0.006</v>
      </c>
      <c r="D66" s="9">
        <f t="shared" si="2"/>
        <v>255</v>
      </c>
      <c r="E66" s="14">
        <f t="shared" si="3"/>
        <v>0.06</v>
      </c>
      <c r="F66" s="9">
        <f t="shared" si="12"/>
        <v>21</v>
      </c>
      <c r="G66" s="15">
        <f t="shared" si="10"/>
        <v>0.126</v>
      </c>
      <c r="H66" s="11">
        <f t="shared" si="6"/>
        <v>223.77361079548962</v>
      </c>
      <c r="I66" s="11">
        <f t="shared" si="4"/>
        <v>31.226389204510383</v>
      </c>
      <c r="J66" s="12">
        <f t="shared" si="7"/>
        <v>3.1226389204510387</v>
      </c>
      <c r="K66" s="13">
        <f t="shared" si="13"/>
        <v>0.8775435717470181</v>
      </c>
      <c r="L66" s="12">
        <f t="shared" si="8"/>
        <v>97.50873827515626</v>
      </c>
      <c r="M66" s="12">
        <f t="shared" si="11"/>
        <v>192.14973785174533</v>
      </c>
      <c r="N66" s="12">
        <f t="shared" si="9"/>
        <v>1524.9979194582963</v>
      </c>
    </row>
    <row r="67" spans="2:14" ht="14.25">
      <c r="B67" s="9">
        <f t="shared" si="0"/>
        <v>10</v>
      </c>
      <c r="C67" s="9">
        <f t="shared" si="1"/>
        <v>0.006</v>
      </c>
      <c r="D67" s="9">
        <f t="shared" si="2"/>
        <v>255</v>
      </c>
      <c r="E67" s="14">
        <f t="shared" si="3"/>
        <v>0.06</v>
      </c>
      <c r="F67" s="9">
        <f t="shared" si="12"/>
        <v>22</v>
      </c>
      <c r="G67" s="15">
        <f t="shared" si="10"/>
        <v>0.132</v>
      </c>
      <c r="H67" s="11">
        <f t="shared" si="6"/>
        <v>226.74519461760485</v>
      </c>
      <c r="I67" s="11">
        <f t="shared" si="4"/>
        <v>28.254805382395148</v>
      </c>
      <c r="J67" s="12">
        <f t="shared" si="7"/>
        <v>2.8254805382395136</v>
      </c>
      <c r="K67" s="13">
        <f t="shared" si="13"/>
        <v>0.8891968416376661</v>
      </c>
      <c r="L67" s="12">
        <f t="shared" si="8"/>
        <v>79.8334027197025</v>
      </c>
      <c r="M67" s="12">
        <f t="shared" si="11"/>
        <v>192.67999791840893</v>
      </c>
      <c r="N67" s="12">
        <f t="shared" si="9"/>
        <v>1459.6969539273402</v>
      </c>
    </row>
    <row r="68" spans="2:14" ht="14.25">
      <c r="B68" s="9">
        <f t="shared" si="0"/>
        <v>10</v>
      </c>
      <c r="C68" s="9">
        <f t="shared" si="1"/>
        <v>0.006</v>
      </c>
      <c r="D68" s="9">
        <f t="shared" si="2"/>
        <v>255</v>
      </c>
      <c r="E68" s="14">
        <f t="shared" si="3"/>
        <v>0.06</v>
      </c>
      <c r="F68" s="9">
        <f t="shared" si="12"/>
        <v>23</v>
      </c>
      <c r="G68" s="15">
        <f t="shared" si="10"/>
        <v>0.138</v>
      </c>
      <c r="H68" s="11">
        <f t="shared" si="6"/>
        <v>229.43399485068505</v>
      </c>
      <c r="I68" s="11">
        <f t="shared" si="4"/>
        <v>25.566005149314947</v>
      </c>
      <c r="J68" s="12">
        <f t="shared" si="7"/>
        <v>2.5566005149314943</v>
      </c>
      <c r="K68" s="13">
        <f t="shared" si="13"/>
        <v>0.8997411562771963</v>
      </c>
      <c r="L68" s="12">
        <f t="shared" si="8"/>
        <v>65.36206192947982</v>
      </c>
      <c r="M68" s="12">
        <f t="shared" si="11"/>
        <v>193.11413814211562</v>
      </c>
      <c r="N68" s="12">
        <f t="shared" si="9"/>
        <v>1399.377812624026</v>
      </c>
    </row>
    <row r="69" spans="2:14" ht="14.25">
      <c r="B69" s="9">
        <f t="shared" si="0"/>
        <v>10</v>
      </c>
      <c r="C69" s="9">
        <f t="shared" si="1"/>
        <v>0.006</v>
      </c>
      <c r="D69" s="9">
        <f t="shared" si="2"/>
        <v>255</v>
      </c>
      <c r="E69" s="14">
        <f t="shared" si="3"/>
        <v>0.06</v>
      </c>
      <c r="F69" s="9">
        <f t="shared" si="12"/>
        <v>24</v>
      </c>
      <c r="G69" s="15">
        <f t="shared" si="10"/>
        <v>0.14400000000000002</v>
      </c>
      <c r="H69" s="11">
        <f t="shared" si="6"/>
        <v>231.86692191119982</v>
      </c>
      <c r="I69" s="11">
        <f t="shared" si="4"/>
        <v>23.133078088800175</v>
      </c>
      <c r="J69" s="12">
        <f t="shared" si="7"/>
        <v>2.313307808880018</v>
      </c>
      <c r="K69" s="13">
        <f t="shared" si="13"/>
        <v>0.9092820467105875</v>
      </c>
      <c r="L69" s="12">
        <f t="shared" si="8"/>
        <v>53.5139301862527</v>
      </c>
      <c r="M69" s="12">
        <f t="shared" si="11"/>
        <v>193.46958209441243</v>
      </c>
      <c r="N69" s="12">
        <f t="shared" si="9"/>
        <v>1343.5387645445305</v>
      </c>
    </row>
    <row r="70" spans="2:14" ht="14.25">
      <c r="B70" s="9">
        <f t="shared" si="0"/>
        <v>10</v>
      </c>
      <c r="C70" s="9">
        <f t="shared" si="1"/>
        <v>0.006</v>
      </c>
      <c r="D70" s="9">
        <f t="shared" si="2"/>
        <v>255</v>
      </c>
      <c r="E70" s="14">
        <f t="shared" si="3"/>
        <v>0.06</v>
      </c>
      <c r="F70" s="9">
        <f t="shared" si="12"/>
        <v>25</v>
      </c>
      <c r="G70" s="15">
        <f t="shared" si="10"/>
        <v>0.15</v>
      </c>
      <c r="H70" s="11">
        <f t="shared" si="6"/>
        <v>234.0683253509058</v>
      </c>
      <c r="I70" s="11">
        <f t="shared" si="4"/>
        <v>20.93167464909419</v>
      </c>
      <c r="J70" s="12">
        <f t="shared" si="7"/>
        <v>2.093167464909419</v>
      </c>
      <c r="K70" s="13">
        <f t="shared" si="13"/>
        <v>0.9179150013761012</v>
      </c>
      <c r="L70" s="12">
        <f t="shared" si="8"/>
        <v>43.81350036155325</v>
      </c>
      <c r="M70" s="12">
        <f t="shared" si="11"/>
        <v>193.76059498915342</v>
      </c>
      <c r="N70" s="12">
        <f t="shared" si="9"/>
        <v>1291.7372999276895</v>
      </c>
    </row>
    <row r="71" spans="2:14" ht="14.25">
      <c r="B71" s="9">
        <f t="shared" si="0"/>
        <v>10</v>
      </c>
      <c r="C71" s="9">
        <f t="shared" si="1"/>
        <v>0.006</v>
      </c>
      <c r="D71" s="9">
        <f t="shared" si="2"/>
        <v>255</v>
      </c>
      <c r="E71" s="14">
        <f t="shared" si="3"/>
        <v>0.06</v>
      </c>
      <c r="F71" s="9">
        <f t="shared" si="12"/>
        <v>26</v>
      </c>
      <c r="G71" s="15">
        <f t="shared" si="10"/>
        <v>0.156</v>
      </c>
      <c r="H71" s="11">
        <f t="shared" si="6"/>
        <v>236.06023755534486</v>
      </c>
      <c r="I71" s="11">
        <f t="shared" si="4"/>
        <v>18.939762444655145</v>
      </c>
      <c r="J71" s="12">
        <f t="shared" si="7"/>
        <v>1.893976244465514</v>
      </c>
      <c r="K71" s="13">
        <f t="shared" si="13"/>
        <v>0.9257264217856661</v>
      </c>
      <c r="L71" s="12">
        <f t="shared" si="8"/>
        <v>35.87146014599692</v>
      </c>
      <c r="M71" s="12">
        <f t="shared" si="11"/>
        <v>193.9988561956201</v>
      </c>
      <c r="N71" s="12">
        <f t="shared" si="9"/>
        <v>1243.5824115103853</v>
      </c>
    </row>
    <row r="72" spans="2:14" ht="14.25">
      <c r="B72" s="9">
        <f t="shared" si="0"/>
        <v>10</v>
      </c>
      <c r="C72" s="9">
        <f t="shared" si="1"/>
        <v>0.006</v>
      </c>
      <c r="D72" s="9">
        <f t="shared" si="2"/>
        <v>255</v>
      </c>
      <c r="E72" s="14">
        <f t="shared" si="3"/>
        <v>0.06</v>
      </c>
      <c r="F72" s="9">
        <f t="shared" si="12"/>
        <v>27</v>
      </c>
      <c r="G72" s="15">
        <f t="shared" si="10"/>
        <v>0.162</v>
      </c>
      <c r="H72" s="11">
        <f t="shared" si="6"/>
        <v>237.86259425136382</v>
      </c>
      <c r="I72" s="11">
        <f t="shared" si="4"/>
        <v>17.137405748636183</v>
      </c>
      <c r="J72" s="12">
        <f t="shared" si="7"/>
        <v>1.7137405748636187</v>
      </c>
      <c r="K72" s="13">
        <f t="shared" si="13"/>
        <v>0.9327944872602503</v>
      </c>
      <c r="L72" s="12">
        <f t="shared" si="8"/>
        <v>29.36906757933886</v>
      </c>
      <c r="M72" s="12">
        <f t="shared" si="11"/>
        <v>194.19392797261986</v>
      </c>
      <c r="N72" s="12">
        <f t="shared" si="9"/>
        <v>1198.7279504482708</v>
      </c>
    </row>
    <row r="73" spans="2:14" ht="14.25">
      <c r="B73" s="9">
        <f t="shared" si="0"/>
        <v>10</v>
      </c>
      <c r="C73" s="9">
        <f t="shared" si="1"/>
        <v>0.006</v>
      </c>
      <c r="D73" s="9">
        <f t="shared" si="2"/>
        <v>255</v>
      </c>
      <c r="E73" s="14">
        <f t="shared" si="3"/>
        <v>0.06</v>
      </c>
      <c r="F73" s="9">
        <f t="shared" si="12"/>
        <v>28</v>
      </c>
      <c r="G73" s="15">
        <f t="shared" si="10"/>
        <v>0.168</v>
      </c>
      <c r="H73" s="11">
        <f t="shared" si="6"/>
        <v>239.49343403056943</v>
      </c>
      <c r="I73" s="11">
        <f t="shared" si="4"/>
        <v>15.506565969430568</v>
      </c>
      <c r="J73" s="12">
        <f t="shared" si="7"/>
        <v>1.5506565969430577</v>
      </c>
      <c r="K73" s="13">
        <f t="shared" si="13"/>
        <v>0.9391899373747821</v>
      </c>
      <c r="L73" s="12">
        <f t="shared" si="8"/>
        <v>24.045358816430245</v>
      </c>
      <c r="M73" s="12">
        <f t="shared" si="11"/>
        <v>194.3536392355071</v>
      </c>
      <c r="N73" s="12">
        <f t="shared" si="9"/>
        <v>1156.8669002113518</v>
      </c>
    </row>
    <row r="74" spans="2:14" ht="14.25">
      <c r="B74" s="9">
        <f t="shared" si="0"/>
        <v>10</v>
      </c>
      <c r="C74" s="9">
        <f t="shared" si="1"/>
        <v>0.006</v>
      </c>
      <c r="D74" s="9">
        <f t="shared" si="2"/>
        <v>255</v>
      </c>
      <c r="E74" s="14">
        <f t="shared" si="3"/>
        <v>0.06</v>
      </c>
      <c r="F74" s="9">
        <f t="shared" si="12"/>
        <v>29</v>
      </c>
      <c r="G74" s="15">
        <f t="shared" si="10"/>
        <v>0.17400000000000002</v>
      </c>
      <c r="H74" s="11">
        <f t="shared" si="6"/>
        <v>240.96907888561614</v>
      </c>
      <c r="I74" s="11">
        <f t="shared" si="4"/>
        <v>14.030921114383858</v>
      </c>
      <c r="J74" s="12">
        <f t="shared" si="7"/>
        <v>1.4030921114383839</v>
      </c>
      <c r="K74" s="13">
        <f t="shared" si="13"/>
        <v>0.9449767799435927</v>
      </c>
      <c r="L74" s="12">
        <f t="shared" si="8"/>
        <v>19.68667473180622</v>
      </c>
      <c r="M74" s="12">
        <f t="shared" si="11"/>
        <v>194.4843997580458</v>
      </c>
      <c r="N74" s="12">
        <f t="shared" si="9"/>
        <v>1117.7264353910678</v>
      </c>
    </row>
    <row r="75" spans="2:15" ht="14.25">
      <c r="B75" s="94">
        <f t="shared" si="0"/>
        <v>10</v>
      </c>
      <c r="C75" s="94">
        <f t="shared" si="1"/>
        <v>0.006</v>
      </c>
      <c r="D75" s="94">
        <f t="shared" si="2"/>
        <v>255</v>
      </c>
      <c r="E75" s="95">
        <f t="shared" si="3"/>
        <v>0.06</v>
      </c>
      <c r="F75" s="94">
        <f t="shared" si="12"/>
        <v>30</v>
      </c>
      <c r="G75" s="96">
        <f t="shared" si="10"/>
        <v>0.18</v>
      </c>
      <c r="H75" s="97">
        <f t="shared" si="6"/>
        <v>242.3042975661947</v>
      </c>
      <c r="I75" s="97">
        <f t="shared" si="4"/>
        <v>12.695702433805309</v>
      </c>
      <c r="J75" s="98">
        <f t="shared" si="7"/>
        <v>1.2695702433805305</v>
      </c>
      <c r="K75" s="99">
        <f t="shared" si="13"/>
        <v>0.950212931632136</v>
      </c>
      <c r="L75" s="98">
        <f t="shared" si="8"/>
        <v>16.118086028772996</v>
      </c>
      <c r="M75" s="98">
        <f t="shared" si="11"/>
        <v>194.59145741913682</v>
      </c>
      <c r="N75" s="98">
        <f t="shared" si="9"/>
        <v>1081.063652328538</v>
      </c>
      <c r="O75" s="6" t="s">
        <v>123</v>
      </c>
    </row>
    <row r="76" spans="2:14" ht="14.25">
      <c r="B76" s="9">
        <f t="shared" si="0"/>
        <v>10</v>
      </c>
      <c r="C76" s="9">
        <f t="shared" si="1"/>
        <v>0.006</v>
      </c>
      <c r="D76" s="9">
        <f t="shared" si="2"/>
        <v>255</v>
      </c>
      <c r="E76" s="14">
        <f t="shared" si="3"/>
        <v>0.06</v>
      </c>
      <c r="F76" s="9">
        <f t="shared" si="12"/>
        <v>31</v>
      </c>
      <c r="G76" s="15">
        <f t="shared" si="10"/>
        <v>0.186</v>
      </c>
      <c r="H76" s="11">
        <f t="shared" si="6"/>
        <v>243.51245338964276</v>
      </c>
      <c r="I76" s="11">
        <f t="shared" si="4"/>
        <v>11.487546610357242</v>
      </c>
      <c r="J76" s="12">
        <f t="shared" si="7"/>
        <v>1.148754661035724</v>
      </c>
      <c r="K76" s="13">
        <f t="shared" si="13"/>
        <v>0.9549507976064422</v>
      </c>
      <c r="L76" s="12">
        <f t="shared" si="8"/>
        <v>13.19637271251301</v>
      </c>
      <c r="M76" s="12">
        <f t="shared" si="11"/>
        <v>194.67910881862463</v>
      </c>
      <c r="N76" s="12">
        <f t="shared" si="9"/>
        <v>1046.6618753689497</v>
      </c>
    </row>
    <row r="77" spans="2:14" ht="14.25">
      <c r="B77" s="9">
        <f aca="true" t="shared" si="14" ref="B77:B108">$E$8</f>
        <v>10</v>
      </c>
      <c r="C77" s="9">
        <f aca="true" t="shared" si="15" ref="C77:C108">$E$6/10^6</f>
        <v>0.006</v>
      </c>
      <c r="D77" s="9">
        <f aca="true" t="shared" si="16" ref="D77:D108">$E$5</f>
        <v>255</v>
      </c>
      <c r="E77" s="14">
        <f aca="true" t="shared" si="17" ref="E77:E108">$E$9</f>
        <v>0.06</v>
      </c>
      <c r="F77" s="9">
        <f t="shared" si="12"/>
        <v>32</v>
      </c>
      <c r="G77" s="15">
        <f t="shared" si="10"/>
        <v>0.192</v>
      </c>
      <c r="H77" s="11">
        <f t="shared" si="6"/>
        <v>244.60563798551664</v>
      </c>
      <c r="I77" s="11">
        <f t="shared" si="4"/>
        <v>10.394362014483363</v>
      </c>
      <c r="J77" s="12">
        <f t="shared" si="7"/>
        <v>1.0394362014483385</v>
      </c>
      <c r="K77" s="13">
        <f t="shared" si="13"/>
        <v>0.9592377960216338</v>
      </c>
      <c r="L77" s="12">
        <f t="shared" si="8"/>
        <v>10.804276168813505</v>
      </c>
      <c r="M77" s="12">
        <f t="shared" si="11"/>
        <v>194.7508717149356</v>
      </c>
      <c r="N77" s="12">
        <f t="shared" si="9"/>
        <v>1014.327456848623</v>
      </c>
    </row>
    <row r="78" spans="2:14" ht="14.25">
      <c r="B78" s="9">
        <f t="shared" si="14"/>
        <v>10</v>
      </c>
      <c r="C78" s="9">
        <f t="shared" si="15"/>
        <v>0.006</v>
      </c>
      <c r="D78" s="9">
        <f t="shared" si="16"/>
        <v>255</v>
      </c>
      <c r="E78" s="14">
        <f t="shared" si="17"/>
        <v>0.06</v>
      </c>
      <c r="F78" s="9">
        <f>F77+1</f>
        <v>33</v>
      </c>
      <c r="G78" s="15">
        <f t="shared" si="10"/>
        <v>0.198</v>
      </c>
      <c r="H78" s="11">
        <f t="shared" si="6"/>
        <v>245.5947923126838</v>
      </c>
      <c r="I78" s="11">
        <f t="shared" si="4"/>
        <v>9.405207687316192</v>
      </c>
      <c r="J78" s="12">
        <f t="shared" si="7"/>
        <v>0.9405207687316198</v>
      </c>
      <c r="K78" s="13">
        <f t="shared" si="13"/>
        <v>0.96311683259876</v>
      </c>
      <c r="L78" s="12">
        <f t="shared" si="8"/>
        <v>8.845793164155173</v>
      </c>
      <c r="M78" s="12">
        <f t="shared" si="11"/>
        <v>194.80962620507535</v>
      </c>
      <c r="N78" s="12">
        <f aca="true" t="shared" si="18" ref="N78:N109">M78/G78</f>
        <v>983.887001035734</v>
      </c>
    </row>
    <row r="79" spans="2:14" ht="14.25">
      <c r="B79" s="9">
        <f t="shared" si="14"/>
        <v>10</v>
      </c>
      <c r="C79" s="9">
        <f t="shared" si="15"/>
        <v>0.006</v>
      </c>
      <c r="D79" s="9">
        <f t="shared" si="16"/>
        <v>255</v>
      </c>
      <c r="E79" s="14">
        <f t="shared" si="17"/>
        <v>0.06</v>
      </c>
      <c r="F79" s="9">
        <f t="shared" si="12"/>
        <v>34</v>
      </c>
      <c r="G79" s="15">
        <f t="shared" si="10"/>
        <v>0.20400000000000001</v>
      </c>
      <c r="H79" s="11">
        <f t="shared" si="6"/>
        <v>246.48981616011685</v>
      </c>
      <c r="I79" s="11">
        <f t="shared" si="4"/>
        <v>8.510183839883155</v>
      </c>
      <c r="J79" s="12">
        <f t="shared" si="7"/>
        <v>0.8510183839883146</v>
      </c>
      <c r="K79" s="13">
        <f t="shared" si="13"/>
        <v>0.9666267300396739</v>
      </c>
      <c r="L79" s="12">
        <f t="shared" si="8"/>
        <v>7.242322898860827</v>
      </c>
      <c r="M79" s="12">
        <f t="shared" si="11"/>
        <v>194.85773031303418</v>
      </c>
      <c r="N79" s="12">
        <f t="shared" si="18"/>
        <v>955.1849525148733</v>
      </c>
    </row>
    <row r="80" spans="2:14" ht="14.25">
      <c r="B80" s="9">
        <f t="shared" si="14"/>
        <v>10</v>
      </c>
      <c r="C80" s="9">
        <f t="shared" si="15"/>
        <v>0.006</v>
      </c>
      <c r="D80" s="9">
        <f t="shared" si="16"/>
        <v>255</v>
      </c>
      <c r="E80" s="14">
        <f t="shared" si="17"/>
        <v>0.06</v>
      </c>
      <c r="F80" s="9">
        <f t="shared" si="12"/>
        <v>35</v>
      </c>
      <c r="G80" s="15">
        <f t="shared" si="10"/>
        <v>0.21</v>
      </c>
      <c r="H80" s="11">
        <f t="shared" si="6"/>
        <v>247.2996672273088</v>
      </c>
      <c r="I80" s="11">
        <f t="shared" si="4"/>
        <v>7.700332772691212</v>
      </c>
      <c r="J80" s="12">
        <f t="shared" si="7"/>
        <v>0.7700332772691217</v>
      </c>
      <c r="K80" s="13">
        <f t="shared" si="13"/>
        <v>0.9698026165776815</v>
      </c>
      <c r="L80" s="12">
        <f t="shared" si="8"/>
        <v>5.929512481018242</v>
      </c>
      <c r="M80" s="12">
        <f t="shared" si="11"/>
        <v>194.8971146255695</v>
      </c>
      <c r="N80" s="12">
        <f t="shared" si="18"/>
        <v>928.0814982169976</v>
      </c>
    </row>
    <row r="81" spans="2:14" ht="14.25">
      <c r="B81" s="9">
        <f t="shared" si="14"/>
        <v>10</v>
      </c>
      <c r="C81" s="9">
        <f t="shared" si="15"/>
        <v>0.006</v>
      </c>
      <c r="D81" s="9">
        <f t="shared" si="16"/>
        <v>255</v>
      </c>
      <c r="E81" s="14">
        <f t="shared" si="17"/>
        <v>0.06</v>
      </c>
      <c r="F81" s="9">
        <f t="shared" si="12"/>
        <v>36</v>
      </c>
      <c r="G81" s="15">
        <f t="shared" si="10"/>
        <v>0.216</v>
      </c>
      <c r="H81" s="11">
        <f t="shared" si="6"/>
        <v>248.03245077594042</v>
      </c>
      <c r="I81" s="11">
        <f t="shared" si="4"/>
        <v>6.9675492240595815</v>
      </c>
      <c r="J81" s="12">
        <f t="shared" si="7"/>
        <v>0.6967549224059603</v>
      </c>
      <c r="K81" s="13">
        <f t="shared" si="13"/>
        <v>0.9726762775527075</v>
      </c>
      <c r="L81" s="12">
        <f t="shared" si="8"/>
        <v>4.854674218969357</v>
      </c>
      <c r="M81" s="12">
        <f t="shared" si="11"/>
        <v>194.92935977343092</v>
      </c>
      <c r="N81" s="12">
        <f t="shared" si="18"/>
        <v>902.4507396918098</v>
      </c>
    </row>
    <row r="82" spans="2:14" ht="14.25">
      <c r="B82" s="9">
        <f t="shared" si="14"/>
        <v>10</v>
      </c>
      <c r="C82" s="9">
        <f t="shared" si="15"/>
        <v>0.006</v>
      </c>
      <c r="D82" s="9">
        <f t="shared" si="16"/>
        <v>255</v>
      </c>
      <c r="E82" s="14">
        <f t="shared" si="17"/>
        <v>0.06</v>
      </c>
      <c r="F82" s="9">
        <f t="shared" si="12"/>
        <v>37</v>
      </c>
      <c r="G82" s="15">
        <f t="shared" si="10"/>
        <v>0.222</v>
      </c>
      <c r="H82" s="11">
        <f t="shared" si="6"/>
        <v>248.69550075006347</v>
      </c>
      <c r="I82" s="11">
        <f t="shared" si="4"/>
        <v>6.304499249936526</v>
      </c>
      <c r="J82" s="12">
        <f t="shared" si="7"/>
        <v>0.6304499249936544</v>
      </c>
      <c r="K82" s="13">
        <f t="shared" si="13"/>
        <v>0.9752764735296606</v>
      </c>
      <c r="L82" s="12">
        <f t="shared" si="8"/>
        <v>3.9746710792450437</v>
      </c>
      <c r="M82" s="12">
        <f t="shared" si="11"/>
        <v>194.95575986762265</v>
      </c>
      <c r="N82" s="12">
        <f t="shared" si="18"/>
        <v>878.1790985028047</v>
      </c>
    </row>
    <row r="83" spans="2:14" ht="14.25">
      <c r="B83" s="9">
        <f t="shared" si="14"/>
        <v>10</v>
      </c>
      <c r="C83" s="9">
        <f t="shared" si="15"/>
        <v>0.006</v>
      </c>
      <c r="D83" s="9">
        <f t="shared" si="16"/>
        <v>255</v>
      </c>
      <c r="E83" s="14">
        <f t="shared" si="17"/>
        <v>0.06</v>
      </c>
      <c r="F83" s="9">
        <f t="shared" si="12"/>
        <v>38</v>
      </c>
      <c r="G83" s="15">
        <f t="shared" si="10"/>
        <v>0.228</v>
      </c>
      <c r="H83" s="11">
        <f t="shared" si="6"/>
        <v>249.2954531766778</v>
      </c>
      <c r="I83" s="11">
        <f t="shared" si="4"/>
        <v>5.704546823322204</v>
      </c>
      <c r="J83" s="12">
        <f t="shared" si="7"/>
        <v>0.5704546823322225</v>
      </c>
      <c r="K83" s="13">
        <f t="shared" si="13"/>
        <v>0.9776292281438345</v>
      </c>
      <c r="L83" s="12">
        <f t="shared" si="8"/>
        <v>3.254185445947569</v>
      </c>
      <c r="M83" s="12">
        <f t="shared" si="11"/>
        <v>194.9773744366216</v>
      </c>
      <c r="N83" s="12">
        <f t="shared" si="18"/>
        <v>855.1639229676385</v>
      </c>
    </row>
    <row r="84" spans="2:14" ht="14.25">
      <c r="B84" s="9">
        <f t="shared" si="14"/>
        <v>10</v>
      </c>
      <c r="C84" s="9">
        <f t="shared" si="15"/>
        <v>0.006</v>
      </c>
      <c r="D84" s="9">
        <f t="shared" si="16"/>
        <v>255</v>
      </c>
      <c r="E84" s="14">
        <f t="shared" si="17"/>
        <v>0.06</v>
      </c>
      <c r="F84" s="9">
        <f t="shared" si="12"/>
        <v>39</v>
      </c>
      <c r="G84" s="15">
        <f t="shared" si="10"/>
        <v>0.234</v>
      </c>
      <c r="H84" s="11">
        <f t="shared" si="6"/>
        <v>249.83831258131988</v>
      </c>
      <c r="I84" s="11">
        <f t="shared" si="4"/>
        <v>5.161687418680117</v>
      </c>
      <c r="J84" s="12">
        <f t="shared" si="7"/>
        <v>0.5161687418680118</v>
      </c>
      <c r="K84" s="13">
        <f t="shared" si="13"/>
        <v>0.9797580885541957</v>
      </c>
      <c r="L84" s="12">
        <f t="shared" si="8"/>
        <v>2.664301700816061</v>
      </c>
      <c r="M84" s="12">
        <f t="shared" si="11"/>
        <v>194.99507094897552</v>
      </c>
      <c r="N84" s="12">
        <f t="shared" si="18"/>
        <v>833.3122690127159</v>
      </c>
    </row>
    <row r="85" spans="2:15" ht="14.25">
      <c r="B85" s="100">
        <f t="shared" si="14"/>
        <v>10</v>
      </c>
      <c r="C85" s="100">
        <f t="shared" si="15"/>
        <v>0.006</v>
      </c>
      <c r="D85" s="100">
        <f t="shared" si="16"/>
        <v>255</v>
      </c>
      <c r="E85" s="101">
        <f t="shared" si="17"/>
        <v>0.06</v>
      </c>
      <c r="F85" s="100">
        <f t="shared" si="12"/>
        <v>40</v>
      </c>
      <c r="G85" s="102">
        <f t="shared" si="10"/>
        <v>0.24</v>
      </c>
      <c r="H85" s="103">
        <f t="shared" si="6"/>
        <v>250.32951208337278</v>
      </c>
      <c r="I85" s="103">
        <f t="shared" si="4"/>
        <v>4.6704879166272235</v>
      </c>
      <c r="J85" s="104">
        <f t="shared" si="7"/>
        <v>0.46704879166272156</v>
      </c>
      <c r="K85" s="105">
        <f t="shared" si="13"/>
        <v>0.9816843611112658</v>
      </c>
      <c r="L85" s="104">
        <f t="shared" si="8"/>
        <v>2.181345737936083</v>
      </c>
      <c r="M85" s="104">
        <f t="shared" si="11"/>
        <v>195.00955962786193</v>
      </c>
      <c r="N85" s="104">
        <f t="shared" si="18"/>
        <v>812.539831782758</v>
      </c>
      <c r="O85" s="6" t="s">
        <v>124</v>
      </c>
    </row>
    <row r="86" spans="2:14" ht="14.25">
      <c r="B86" s="9">
        <f t="shared" si="14"/>
        <v>10</v>
      </c>
      <c r="C86" s="9">
        <f t="shared" si="15"/>
        <v>0.006</v>
      </c>
      <c r="D86" s="9">
        <f t="shared" si="16"/>
        <v>255</v>
      </c>
      <c r="E86" s="14">
        <f t="shared" si="17"/>
        <v>0.06</v>
      </c>
      <c r="F86" s="9">
        <f t="shared" si="12"/>
        <v>41</v>
      </c>
      <c r="G86" s="15">
        <f t="shared" si="10"/>
        <v>0.246</v>
      </c>
      <c r="H86" s="11">
        <f t="shared" si="6"/>
        <v>250.7739677725509</v>
      </c>
      <c r="I86" s="11">
        <f t="shared" si="4"/>
        <v>4.22603222744911</v>
      </c>
      <c r="J86" s="12">
        <f t="shared" si="7"/>
        <v>0.4226032227449116</v>
      </c>
      <c r="K86" s="13">
        <f t="shared" si="13"/>
        <v>0.9834273245982388</v>
      </c>
      <c r="L86" s="12">
        <f t="shared" si="8"/>
        <v>1.7859348387438536</v>
      </c>
      <c r="M86" s="12">
        <f t="shared" si="11"/>
        <v>195.0214219548377</v>
      </c>
      <c r="N86" s="12">
        <f t="shared" si="18"/>
        <v>792.7700079464947</v>
      </c>
    </row>
    <row r="87" spans="2:14" ht="14.25">
      <c r="B87" s="9">
        <f t="shared" si="14"/>
        <v>10</v>
      </c>
      <c r="C87" s="9">
        <f t="shared" si="15"/>
        <v>0.006</v>
      </c>
      <c r="D87" s="9">
        <f t="shared" si="16"/>
        <v>255</v>
      </c>
      <c r="E87" s="14">
        <f t="shared" si="17"/>
        <v>0.06</v>
      </c>
      <c r="F87" s="9">
        <f t="shared" si="12"/>
        <v>42</v>
      </c>
      <c r="G87" s="15">
        <f t="shared" si="10"/>
        <v>0.252</v>
      </c>
      <c r="H87" s="11">
        <f t="shared" si="6"/>
        <v>251.17612791077818</v>
      </c>
      <c r="I87" s="11">
        <f t="shared" si="4"/>
        <v>3.8238720892218225</v>
      </c>
      <c r="J87" s="12">
        <f t="shared" si="7"/>
        <v>0.3823872089221814</v>
      </c>
      <c r="K87" s="13">
        <f t="shared" si="13"/>
        <v>0.9850044231795223</v>
      </c>
      <c r="L87" s="12">
        <f t="shared" si="8"/>
        <v>1.4621997754729603</v>
      </c>
      <c r="M87" s="12">
        <f t="shared" si="11"/>
        <v>195.03113400673584</v>
      </c>
      <c r="N87" s="12">
        <f t="shared" si="18"/>
        <v>773.9330714553009</v>
      </c>
    </row>
    <row r="88" spans="2:14" ht="14.25">
      <c r="B88" s="9">
        <f t="shared" si="14"/>
        <v>10</v>
      </c>
      <c r="C88" s="9">
        <f t="shared" si="15"/>
        <v>0.006</v>
      </c>
      <c r="D88" s="9">
        <f t="shared" si="16"/>
        <v>255</v>
      </c>
      <c r="E88" s="14">
        <f t="shared" si="17"/>
        <v>0.06</v>
      </c>
      <c r="F88" s="9">
        <f t="shared" si="12"/>
        <v>43</v>
      </c>
      <c r="G88" s="15">
        <f t="shared" si="10"/>
        <v>0.258</v>
      </c>
      <c r="H88" s="11">
        <f t="shared" si="6"/>
        <v>251.5400174518888</v>
      </c>
      <c r="I88" s="11">
        <f t="shared" si="4"/>
        <v>3.4599825481112134</v>
      </c>
      <c r="J88" s="12">
        <f t="shared" si="7"/>
        <v>0.3459982548111235</v>
      </c>
      <c r="K88" s="13">
        <f t="shared" si="13"/>
        <v>0.9864314409877991</v>
      </c>
      <c r="L88" s="12">
        <f t="shared" si="8"/>
        <v>1.1971479233234317</v>
      </c>
      <c r="M88" s="12">
        <f t="shared" si="11"/>
        <v>195.03908556230033</v>
      </c>
      <c r="N88" s="12">
        <f t="shared" si="18"/>
        <v>755.9654479158927</v>
      </c>
    </row>
    <row r="89" spans="2:14" ht="14.25">
      <c r="B89" s="9">
        <f t="shared" si="14"/>
        <v>10</v>
      </c>
      <c r="C89" s="9">
        <f t="shared" si="15"/>
        <v>0.006</v>
      </c>
      <c r="D89" s="9">
        <f t="shared" si="16"/>
        <v>255</v>
      </c>
      <c r="E89" s="14">
        <f t="shared" si="17"/>
        <v>0.06</v>
      </c>
      <c r="F89" s="9">
        <f t="shared" si="12"/>
        <v>44</v>
      </c>
      <c r="G89" s="15">
        <f t="shared" si="10"/>
        <v>0.264</v>
      </c>
      <c r="H89" s="11">
        <f t="shared" si="6"/>
        <v>251.86927832471756</v>
      </c>
      <c r="I89" s="11">
        <f t="shared" si="4"/>
        <v>3.1307216752824445</v>
      </c>
      <c r="J89" s="12">
        <f t="shared" si="7"/>
        <v>0.3130721675282451</v>
      </c>
      <c r="K89" s="13">
        <f t="shared" si="13"/>
        <v>0.9877226600969315</v>
      </c>
      <c r="L89" s="12">
        <f t="shared" si="8"/>
        <v>0.980141820808336</v>
      </c>
      <c r="M89" s="12">
        <f t="shared" si="11"/>
        <v>195.04559574537575</v>
      </c>
      <c r="N89" s="12">
        <f t="shared" si="18"/>
        <v>738.80907479309</v>
      </c>
    </row>
    <row r="90" spans="2:14" ht="14.25">
      <c r="B90" s="9">
        <f t="shared" si="14"/>
        <v>10</v>
      </c>
      <c r="C90" s="9">
        <f t="shared" si="15"/>
        <v>0.006</v>
      </c>
      <c r="D90" s="9">
        <f t="shared" si="16"/>
        <v>255</v>
      </c>
      <c r="E90" s="14">
        <f t="shared" si="17"/>
        <v>0.06</v>
      </c>
      <c r="F90" s="9">
        <f t="shared" si="12"/>
        <v>45</v>
      </c>
      <c r="G90" s="15">
        <f t="shared" si="10"/>
        <v>0.27</v>
      </c>
      <c r="H90" s="11">
        <f t="shared" si="6"/>
        <v>252.16720588274822</v>
      </c>
      <c r="I90" s="11">
        <f t="shared" si="4"/>
        <v>2.8327941172517797</v>
      </c>
      <c r="J90" s="12">
        <f t="shared" si="7"/>
        <v>0.28327941172517856</v>
      </c>
      <c r="K90" s="13">
        <f t="shared" si="13"/>
        <v>0.9888910034617577</v>
      </c>
      <c r="L90" s="12">
        <f t="shared" si="8"/>
        <v>0.8024722510736323</v>
      </c>
      <c r="M90" s="12">
        <f t="shared" si="11"/>
        <v>195.0509258324678</v>
      </c>
      <c r="N90" s="12">
        <f t="shared" si="18"/>
        <v>722.4108364165475</v>
      </c>
    </row>
    <row r="91" spans="2:14" ht="14.25">
      <c r="B91" s="9">
        <f t="shared" si="14"/>
        <v>10</v>
      </c>
      <c r="C91" s="9">
        <f t="shared" si="15"/>
        <v>0.006</v>
      </c>
      <c r="D91" s="9">
        <f t="shared" si="16"/>
        <v>255</v>
      </c>
      <c r="E91" s="14">
        <f t="shared" si="17"/>
        <v>0.06</v>
      </c>
      <c r="F91" s="9">
        <f t="shared" si="12"/>
        <v>46</v>
      </c>
      <c r="G91" s="15">
        <f t="shared" si="10"/>
        <v>0.276</v>
      </c>
      <c r="H91" s="11">
        <f t="shared" si="6"/>
        <v>252.43678188511845</v>
      </c>
      <c r="I91" s="11">
        <f t="shared" si="4"/>
        <v>2.5632181148815505</v>
      </c>
      <c r="J91" s="12">
        <f t="shared" si="7"/>
        <v>0.2563218114881562</v>
      </c>
      <c r="K91" s="13">
        <f t="shared" si="13"/>
        <v>0.9899481642553665</v>
      </c>
      <c r="L91" s="12">
        <f t="shared" si="8"/>
        <v>0.6570087104456989</v>
      </c>
      <c r="M91" s="12">
        <f t="shared" si="11"/>
        <v>195.05528973868664</v>
      </c>
      <c r="N91" s="12">
        <f t="shared" si="18"/>
        <v>706.7220642706037</v>
      </c>
    </row>
    <row r="92" spans="2:14" ht="14.25">
      <c r="B92" s="9">
        <f t="shared" si="14"/>
        <v>10</v>
      </c>
      <c r="C92" s="9">
        <f t="shared" si="15"/>
        <v>0.006</v>
      </c>
      <c r="D92" s="9">
        <f t="shared" si="16"/>
        <v>255</v>
      </c>
      <c r="E92" s="14">
        <f t="shared" si="17"/>
        <v>0.06</v>
      </c>
      <c r="F92" s="9">
        <f t="shared" si="12"/>
        <v>47</v>
      </c>
      <c r="G92" s="15">
        <f t="shared" si="10"/>
        <v>0.28200000000000003</v>
      </c>
      <c r="H92" s="11">
        <f t="shared" si="6"/>
        <v>252.68070433906757</v>
      </c>
      <c r="I92" s="11">
        <f t="shared" si="4"/>
        <v>2.3192956609324256</v>
      </c>
      <c r="J92" s="12">
        <f t="shared" si="7"/>
        <v>0.23192956609324308</v>
      </c>
      <c r="K92" s="13">
        <f t="shared" si="13"/>
        <v>0.9909047228983042</v>
      </c>
      <c r="L92" s="12">
        <f t="shared" si="8"/>
        <v>0.5379132362820002</v>
      </c>
      <c r="M92" s="12">
        <f t="shared" si="11"/>
        <v>195.05886260291155</v>
      </c>
      <c r="N92" s="12">
        <f t="shared" si="18"/>
        <v>691.6980943365656</v>
      </c>
    </row>
    <row r="93" spans="2:14" ht="14.25">
      <c r="B93" s="9">
        <f t="shared" si="14"/>
        <v>10</v>
      </c>
      <c r="C93" s="9">
        <f t="shared" si="15"/>
        <v>0.006</v>
      </c>
      <c r="D93" s="9">
        <f t="shared" si="16"/>
        <v>255</v>
      </c>
      <c r="E93" s="14">
        <f t="shared" si="17"/>
        <v>0.06</v>
      </c>
      <c r="F93" s="9">
        <f t="shared" si="12"/>
        <v>48</v>
      </c>
      <c r="G93" s="15">
        <f t="shared" si="10"/>
        <v>0.28800000000000003</v>
      </c>
      <c r="H93" s="11">
        <f t="shared" si="6"/>
        <v>252.9014145024999</v>
      </c>
      <c r="I93" s="11">
        <f t="shared" si="4"/>
        <v>2.098585497500096</v>
      </c>
      <c r="J93" s="12">
        <f t="shared" si="7"/>
        <v>0.2098585497500106</v>
      </c>
      <c r="K93" s="13">
        <f t="shared" si="13"/>
        <v>0.99177025295098</v>
      </c>
      <c r="L93" s="12">
        <f t="shared" si="8"/>
        <v>0.4404061090317767</v>
      </c>
      <c r="M93" s="12">
        <f t="shared" si="11"/>
        <v>195.06178781672907</v>
      </c>
      <c r="N93" s="12">
        <f t="shared" si="18"/>
        <v>677.2978743636426</v>
      </c>
    </row>
    <row r="94" spans="2:14" ht="14.25">
      <c r="B94" s="9">
        <f t="shared" si="14"/>
        <v>10</v>
      </c>
      <c r="C94" s="9">
        <f t="shared" si="15"/>
        <v>0.006</v>
      </c>
      <c r="D94" s="9">
        <f t="shared" si="16"/>
        <v>255</v>
      </c>
      <c r="E94" s="14">
        <f t="shared" si="17"/>
        <v>0.06</v>
      </c>
      <c r="F94" s="9">
        <f t="shared" si="12"/>
        <v>49</v>
      </c>
      <c r="G94" s="15">
        <f t="shared" si="10"/>
        <v>0.294</v>
      </c>
      <c r="H94" s="11">
        <f t="shared" si="6"/>
        <v>253.1011213169143</v>
      </c>
      <c r="I94" s="11">
        <f t="shared" si="4"/>
        <v>1.8988786830857123</v>
      </c>
      <c r="J94" s="12">
        <f t="shared" si="7"/>
        <v>0.18988786830857077</v>
      </c>
      <c r="K94" s="13">
        <f t="shared" si="13"/>
        <v>0.9925534169290756</v>
      </c>
      <c r="L94" s="12">
        <f t="shared" si="8"/>
        <v>0.3605740253077312</v>
      </c>
      <c r="M94" s="12">
        <f t="shared" si="11"/>
        <v>195.06418277924078</v>
      </c>
      <c r="N94" s="12">
        <f t="shared" si="18"/>
        <v>663.4836148953768</v>
      </c>
    </row>
    <row r="95" spans="2:15" ht="14.25">
      <c r="B95" s="106">
        <f t="shared" si="14"/>
        <v>10</v>
      </c>
      <c r="C95" s="106">
        <f t="shared" si="15"/>
        <v>0.006</v>
      </c>
      <c r="D95" s="106">
        <f t="shared" si="16"/>
        <v>255</v>
      </c>
      <c r="E95" s="107">
        <f t="shared" si="17"/>
        <v>0.06</v>
      </c>
      <c r="F95" s="106">
        <f t="shared" si="12"/>
        <v>50</v>
      </c>
      <c r="G95" s="108">
        <f t="shared" si="10"/>
        <v>0.3</v>
      </c>
      <c r="H95" s="109">
        <f t="shared" si="6"/>
        <v>253.2818235152332</v>
      </c>
      <c r="I95" s="109">
        <f t="shared" si="4"/>
        <v>1.7181764847667864</v>
      </c>
      <c r="J95" s="110">
        <f t="shared" si="7"/>
        <v>0.1718176484766794</v>
      </c>
      <c r="K95" s="111">
        <f t="shared" si="13"/>
        <v>0.9932620530009145</v>
      </c>
      <c r="L95" s="110">
        <f t="shared" si="8"/>
        <v>0.29521304328055775</v>
      </c>
      <c r="M95" s="110">
        <f t="shared" si="11"/>
        <v>195.0661436087016</v>
      </c>
      <c r="N95" s="110">
        <f t="shared" si="18"/>
        <v>650.220478695672</v>
      </c>
      <c r="O95" s="6" t="s">
        <v>125</v>
      </c>
    </row>
    <row r="96" spans="2:14" ht="14.25">
      <c r="B96" s="9">
        <f t="shared" si="14"/>
        <v>10</v>
      </c>
      <c r="C96" s="9">
        <f t="shared" si="15"/>
        <v>0.006</v>
      </c>
      <c r="D96" s="9">
        <f t="shared" si="16"/>
        <v>255</v>
      </c>
      <c r="E96" s="14">
        <f t="shared" si="17"/>
        <v>0.06</v>
      </c>
      <c r="F96" s="9">
        <f t="shared" si="12"/>
        <v>51</v>
      </c>
      <c r="G96" s="15">
        <f t="shared" si="10"/>
        <v>0.306</v>
      </c>
      <c r="H96" s="11">
        <f t="shared" si="6"/>
        <v>253.4453296257935</v>
      </c>
      <c r="I96" s="11">
        <f t="shared" si="4"/>
        <v>1.554670374206495</v>
      </c>
      <c r="J96" s="12">
        <f t="shared" si="7"/>
        <v>0.15546703742064863</v>
      </c>
      <c r="K96" s="13">
        <f t="shared" si="13"/>
        <v>0.9939032534344844</v>
      </c>
      <c r="L96" s="12">
        <f t="shared" si="8"/>
        <v>0.24169999724353364</v>
      </c>
      <c r="M96" s="12">
        <f t="shared" si="11"/>
        <v>195.06774900008273</v>
      </c>
      <c r="N96" s="12">
        <f t="shared" si="18"/>
        <v>637.476303921839</v>
      </c>
    </row>
    <row r="97" spans="2:14" ht="14.25">
      <c r="B97" s="9">
        <f t="shared" si="14"/>
        <v>10</v>
      </c>
      <c r="C97" s="9">
        <f t="shared" si="15"/>
        <v>0.006</v>
      </c>
      <c r="D97" s="9">
        <f t="shared" si="16"/>
        <v>255</v>
      </c>
      <c r="E97" s="14">
        <f t="shared" si="17"/>
        <v>0.06</v>
      </c>
      <c r="F97" s="9">
        <f t="shared" si="12"/>
        <v>52</v>
      </c>
      <c r="G97" s="15">
        <f t="shared" si="10"/>
        <v>0.312</v>
      </c>
      <c r="H97" s="11">
        <f t="shared" si="6"/>
        <v>253.593276072706</v>
      </c>
      <c r="I97" s="11">
        <f t="shared" si="4"/>
        <v>1.4067239272939958</v>
      </c>
      <c r="J97" s="12">
        <f t="shared" si="7"/>
        <v>0.1406723927293997</v>
      </c>
      <c r="K97" s="13">
        <f t="shared" si="13"/>
        <v>0.9944834355792392</v>
      </c>
      <c r="L97" s="12">
        <f t="shared" si="8"/>
        <v>0.19788722076214457</v>
      </c>
      <c r="M97" s="12">
        <f t="shared" si="11"/>
        <v>195.06906338337717</v>
      </c>
      <c r="N97" s="12">
        <f t="shared" si="18"/>
        <v>625.2213569980038</v>
      </c>
    </row>
    <row r="98" spans="2:14" ht="14.25">
      <c r="B98" s="9">
        <f t="shared" si="14"/>
        <v>10</v>
      </c>
      <c r="C98" s="9">
        <f t="shared" si="15"/>
        <v>0.006</v>
      </c>
      <c r="D98" s="9">
        <f t="shared" si="16"/>
        <v>255</v>
      </c>
      <c r="E98" s="14">
        <f t="shared" si="17"/>
        <v>0.06</v>
      </c>
      <c r="F98" s="9">
        <f t="shared" si="12"/>
        <v>53</v>
      </c>
      <c r="G98" s="15">
        <f t="shared" si="10"/>
        <v>0.318</v>
      </c>
      <c r="H98" s="11">
        <f t="shared" si="6"/>
        <v>253.7271435537379</v>
      </c>
      <c r="I98" s="11">
        <f t="shared" si="4"/>
        <v>1.2728564462620966</v>
      </c>
      <c r="J98" s="12">
        <f t="shared" si="7"/>
        <v>0.12728564462621042</v>
      </c>
      <c r="K98" s="13">
        <f t="shared" si="13"/>
        <v>0.9950084060930898</v>
      </c>
      <c r="L98" s="12">
        <f t="shared" si="8"/>
        <v>0.1620163532790993</v>
      </c>
      <c r="M98" s="12">
        <f t="shared" si="11"/>
        <v>195.07013950940163</v>
      </c>
      <c r="N98" s="12">
        <f t="shared" si="18"/>
        <v>613.428111664785</v>
      </c>
    </row>
    <row r="99" spans="2:14" ht="14.25">
      <c r="B99" s="9">
        <f t="shared" si="14"/>
        <v>10</v>
      </c>
      <c r="C99" s="9">
        <f t="shared" si="15"/>
        <v>0.006</v>
      </c>
      <c r="D99" s="9">
        <f t="shared" si="16"/>
        <v>255</v>
      </c>
      <c r="E99" s="14">
        <f t="shared" si="17"/>
        <v>0.06</v>
      </c>
      <c r="F99" s="9">
        <f t="shared" si="12"/>
        <v>54</v>
      </c>
      <c r="G99" s="15">
        <f t="shared" si="10"/>
        <v>0.324</v>
      </c>
      <c r="H99" s="11">
        <f t="shared" si="6"/>
        <v>253.84827185963377</v>
      </c>
      <c r="I99" s="11">
        <f t="shared" si="4"/>
        <v>1.151728140366231</v>
      </c>
      <c r="J99" s="12">
        <f t="shared" si="7"/>
        <v>0.11517281403662298</v>
      </c>
      <c r="K99" s="13">
        <f t="shared" si="13"/>
        <v>0.9954834190573874</v>
      </c>
      <c r="L99" s="12">
        <f t="shared" si="8"/>
        <v>0.13264777093114544</v>
      </c>
      <c r="M99" s="12">
        <f t="shared" si="11"/>
        <v>195.07102056687208</v>
      </c>
      <c r="N99" s="12">
        <f t="shared" si="18"/>
        <v>602.0710511323213</v>
      </c>
    </row>
    <row r="100" spans="2:14" ht="14.25">
      <c r="B100" s="9">
        <f t="shared" si="14"/>
        <v>10</v>
      </c>
      <c r="C100" s="9">
        <f t="shared" si="15"/>
        <v>0.006</v>
      </c>
      <c r="D100" s="9">
        <f t="shared" si="16"/>
        <v>255</v>
      </c>
      <c r="E100" s="14">
        <f t="shared" si="17"/>
        <v>0.06</v>
      </c>
      <c r="F100" s="9">
        <f t="shared" si="12"/>
        <v>55</v>
      </c>
      <c r="G100" s="15">
        <f t="shared" si="10"/>
        <v>0.33</v>
      </c>
      <c r="H100" s="11">
        <f t="shared" si="6"/>
        <v>253.95787328319167</v>
      </c>
      <c r="I100" s="11">
        <f t="shared" si="4"/>
        <v>1.0421267168083261</v>
      </c>
      <c r="J100" s="12">
        <f t="shared" si="7"/>
        <v>0.1042126716808336</v>
      </c>
      <c r="K100" s="13">
        <f t="shared" si="13"/>
        <v>0.995913228561536</v>
      </c>
      <c r="L100" s="12">
        <f t="shared" si="8"/>
        <v>0.1086028093885722</v>
      </c>
      <c r="M100" s="12">
        <f t="shared" si="11"/>
        <v>195.07174191571835</v>
      </c>
      <c r="N100" s="12">
        <f t="shared" si="18"/>
        <v>591.1264906536919</v>
      </c>
    </row>
    <row r="101" spans="2:14" ht="14.25">
      <c r="B101" s="9">
        <f t="shared" si="14"/>
        <v>10</v>
      </c>
      <c r="C101" s="9">
        <f t="shared" si="15"/>
        <v>0.006</v>
      </c>
      <c r="D101" s="9">
        <f t="shared" si="16"/>
        <v>255</v>
      </c>
      <c r="E101" s="14">
        <f t="shared" si="17"/>
        <v>0.06</v>
      </c>
      <c r="F101" s="9">
        <f t="shared" si="12"/>
        <v>56</v>
      </c>
      <c r="G101" s="15">
        <f t="shared" si="10"/>
        <v>0.336</v>
      </c>
      <c r="H101" s="11">
        <f t="shared" si="6"/>
        <v>254.05704475229686</v>
      </c>
      <c r="I101" s="11">
        <f t="shared" si="4"/>
        <v>0.9429552477031393</v>
      </c>
      <c r="J101" s="12">
        <f t="shared" si="7"/>
        <v>0.09429552477031469</v>
      </c>
      <c r="K101" s="13">
        <f t="shared" si="13"/>
        <v>0.996302136283517</v>
      </c>
      <c r="L101" s="12">
        <f t="shared" si="8"/>
        <v>0.0889164599170903</v>
      </c>
      <c r="M101" s="12">
        <f t="shared" si="11"/>
        <v>195.0723325062025</v>
      </c>
      <c r="N101" s="12">
        <f t="shared" si="18"/>
        <v>580.5724181732218</v>
      </c>
    </row>
    <row r="102" spans="2:14" ht="14.25">
      <c r="B102" s="9">
        <f t="shared" si="14"/>
        <v>10</v>
      </c>
      <c r="C102" s="9">
        <f t="shared" si="15"/>
        <v>0.006</v>
      </c>
      <c r="D102" s="9">
        <f t="shared" si="16"/>
        <v>255</v>
      </c>
      <c r="E102" s="14">
        <f t="shared" si="17"/>
        <v>0.06</v>
      </c>
      <c r="F102" s="9">
        <f t="shared" si="12"/>
        <v>57</v>
      </c>
      <c r="G102" s="15">
        <f t="shared" si="10"/>
        <v>0.342</v>
      </c>
      <c r="H102" s="11">
        <f t="shared" si="6"/>
        <v>254.14677880834483</v>
      </c>
      <c r="I102" s="11">
        <f t="shared" si="4"/>
        <v>0.853221191655166</v>
      </c>
      <c r="J102" s="12">
        <f t="shared" si="7"/>
        <v>0.08532211916551737</v>
      </c>
      <c r="K102" s="13">
        <f t="shared" si="13"/>
        <v>0.9966540345425288</v>
      </c>
      <c r="L102" s="12">
        <f t="shared" si="8"/>
        <v>0.07279864018894745</v>
      </c>
      <c r="M102" s="12">
        <f t="shared" si="11"/>
        <v>195.07281604079435</v>
      </c>
      <c r="N102" s="12">
        <f t="shared" si="18"/>
        <v>570.3883509964746</v>
      </c>
    </row>
    <row r="103" spans="2:14" ht="14.25">
      <c r="B103" s="9">
        <f t="shared" si="14"/>
        <v>10</v>
      </c>
      <c r="C103" s="9">
        <f t="shared" si="15"/>
        <v>0.006</v>
      </c>
      <c r="D103" s="9">
        <f t="shared" si="16"/>
        <v>255</v>
      </c>
      <c r="E103" s="14">
        <f t="shared" si="17"/>
        <v>0.06</v>
      </c>
      <c r="F103" s="9">
        <f t="shared" si="12"/>
        <v>58</v>
      </c>
      <c r="G103" s="15">
        <f t="shared" si="10"/>
        <v>0.34800000000000003</v>
      </c>
      <c r="H103" s="11">
        <f t="shared" si="6"/>
        <v>254.22797353992917</v>
      </c>
      <c r="I103" s="11">
        <f t="shared" si="4"/>
        <v>0.7720264600708333</v>
      </c>
      <c r="J103" s="12">
        <f t="shared" si="7"/>
        <v>0.07720264600708322</v>
      </c>
      <c r="K103" s="13">
        <f t="shared" si="13"/>
        <v>0.9969724452546241</v>
      </c>
      <c r="L103" s="12">
        <f t="shared" si="8"/>
        <v>0.05960248550495003</v>
      </c>
      <c r="M103" s="12">
        <f t="shared" si="11"/>
        <v>195.07321192543486</v>
      </c>
      <c r="N103" s="12">
        <f t="shared" si="18"/>
        <v>560.555206682284</v>
      </c>
    </row>
    <row r="104" spans="2:14" ht="14.25">
      <c r="B104" s="9">
        <f t="shared" si="14"/>
        <v>10</v>
      </c>
      <c r="C104" s="9">
        <f t="shared" si="15"/>
        <v>0.006</v>
      </c>
      <c r="D104" s="9">
        <f t="shared" si="16"/>
        <v>255</v>
      </c>
      <c r="E104" s="14">
        <f t="shared" si="17"/>
        <v>0.06</v>
      </c>
      <c r="F104" s="9">
        <f t="shared" si="12"/>
        <v>59</v>
      </c>
      <c r="G104" s="15">
        <f t="shared" si="10"/>
        <v>0.354</v>
      </c>
      <c r="H104" s="11">
        <f t="shared" si="6"/>
        <v>254.30144157121404</v>
      </c>
      <c r="I104" s="11">
        <f t="shared" si="4"/>
        <v>0.6985584287859581</v>
      </c>
      <c r="J104" s="12">
        <f t="shared" si="7"/>
        <v>0.06985584287859345</v>
      </c>
      <c r="K104" s="13">
        <f t="shared" si="13"/>
        <v>0.9972605551812316</v>
      </c>
      <c r="L104" s="12">
        <f t="shared" si="8"/>
        <v>0.04879838784278736</v>
      </c>
      <c r="M104" s="12">
        <f t="shared" si="11"/>
        <v>195.07353604836473</v>
      </c>
      <c r="N104" s="12">
        <f t="shared" si="18"/>
        <v>551.0551865773015</v>
      </c>
    </row>
    <row r="105" spans="2:14" ht="14.25">
      <c r="B105" s="9">
        <f t="shared" si="14"/>
        <v>10</v>
      </c>
      <c r="C105" s="9">
        <f t="shared" si="15"/>
        <v>0.006</v>
      </c>
      <c r="D105" s="9">
        <f t="shared" si="16"/>
        <v>255</v>
      </c>
      <c r="E105" s="14">
        <f t="shared" si="17"/>
        <v>0.06</v>
      </c>
      <c r="F105" s="9">
        <f t="shared" si="12"/>
        <v>60</v>
      </c>
      <c r="G105" s="15">
        <f t="shared" si="10"/>
        <v>0.36</v>
      </c>
      <c r="H105" s="11">
        <f t="shared" si="6"/>
        <v>254.36791819495008</v>
      </c>
      <c r="I105" s="11">
        <f t="shared" si="4"/>
        <v>0.6320818050499213</v>
      </c>
      <c r="J105" s="12">
        <f t="shared" si="7"/>
        <v>0.06320818050499215</v>
      </c>
      <c r="K105" s="13">
        <f t="shared" si="13"/>
        <v>0.9975212478233336</v>
      </c>
      <c r="L105" s="12">
        <f t="shared" si="8"/>
        <v>0.03995274082751669</v>
      </c>
      <c r="M105" s="12">
        <f t="shared" si="11"/>
        <v>195.0738014177752</v>
      </c>
      <c r="N105" s="12">
        <f t="shared" si="18"/>
        <v>541.8716706049312</v>
      </c>
    </row>
    <row r="106" spans="2:14" ht="14.25">
      <c r="B106" s="9">
        <f t="shared" si="14"/>
        <v>10</v>
      </c>
      <c r="C106" s="9">
        <f t="shared" si="15"/>
        <v>0.006</v>
      </c>
      <c r="D106" s="9">
        <f t="shared" si="16"/>
        <v>255</v>
      </c>
      <c r="E106" s="14">
        <f t="shared" si="17"/>
        <v>0.06</v>
      </c>
      <c r="F106" s="9">
        <f t="shared" si="12"/>
        <v>61</v>
      </c>
      <c r="G106" s="15">
        <f t="shared" si="10"/>
        <v>0.366</v>
      </c>
      <c r="H106" s="11">
        <f t="shared" si="6"/>
        <v>254.4280687315311</v>
      </c>
      <c r="I106" s="11">
        <f t="shared" si="4"/>
        <v>0.5719312684688873</v>
      </c>
      <c r="J106" s="12">
        <f t="shared" si="7"/>
        <v>0.05719312684688793</v>
      </c>
      <c r="K106" s="13">
        <f t="shared" si="13"/>
        <v>0.9977571322805142</v>
      </c>
      <c r="L106" s="12">
        <f t="shared" si="8"/>
        <v>0.03271053758524213</v>
      </c>
      <c r="M106" s="12">
        <f t="shared" si="11"/>
        <v>195.07401868387248</v>
      </c>
      <c r="N106" s="12">
        <f t="shared" si="18"/>
        <v>532.9891220870833</v>
      </c>
    </row>
    <row r="107" spans="2:14" ht="14.25">
      <c r="B107" s="9">
        <f t="shared" si="14"/>
        <v>10</v>
      </c>
      <c r="C107" s="9">
        <f t="shared" si="15"/>
        <v>0.006</v>
      </c>
      <c r="D107" s="9">
        <f t="shared" si="16"/>
        <v>255</v>
      </c>
      <c r="E107" s="14">
        <f t="shared" si="17"/>
        <v>0.06</v>
      </c>
      <c r="F107" s="9">
        <f t="shared" si="12"/>
        <v>62</v>
      </c>
      <c r="G107" s="15">
        <f t="shared" si="10"/>
        <v>0.372</v>
      </c>
      <c r="H107" s="11">
        <f t="shared" si="6"/>
        <v>254.4824951877446</v>
      </c>
      <c r="I107" s="11">
        <f t="shared" si="4"/>
        <v>0.517504812255396</v>
      </c>
      <c r="J107" s="12">
        <f t="shared" si="7"/>
        <v>0.05175048122554122</v>
      </c>
      <c r="K107" s="13">
        <f t="shared" si="13"/>
        <v>0.9979705693637043</v>
      </c>
      <c r="L107" s="12">
        <f t="shared" si="8"/>
        <v>0.026781123070750944</v>
      </c>
      <c r="M107" s="12">
        <f t="shared" si="11"/>
        <v>195.0741965663079</v>
      </c>
      <c r="N107" s="12">
        <f t="shared" si="18"/>
        <v>524.3930015223331</v>
      </c>
    </row>
    <row r="108" spans="2:14" ht="14.25">
      <c r="B108" s="9">
        <f t="shared" si="14"/>
        <v>10</v>
      </c>
      <c r="C108" s="9">
        <f t="shared" si="15"/>
        <v>0.006</v>
      </c>
      <c r="D108" s="9">
        <f t="shared" si="16"/>
        <v>255</v>
      </c>
      <c r="E108" s="14">
        <f t="shared" si="17"/>
        <v>0.06</v>
      </c>
      <c r="F108" s="9">
        <f t="shared" si="12"/>
        <v>63</v>
      </c>
      <c r="G108" s="15">
        <f t="shared" si="10"/>
        <v>0.378</v>
      </c>
      <c r="H108" s="11">
        <f t="shared" si="6"/>
        <v>254.53174228185762</v>
      </c>
      <c r="I108" s="11">
        <f t="shared" si="4"/>
        <v>0.4682577181423824</v>
      </c>
      <c r="J108" s="12">
        <f t="shared" si="7"/>
        <v>0.04682577181423709</v>
      </c>
      <c r="K108" s="13">
        <f t="shared" si="13"/>
        <v>0.9981636952229711</v>
      </c>
      <c r="L108" s="12">
        <f t="shared" si="8"/>
        <v>0.02192652905999001</v>
      </c>
      <c r="M108" s="12">
        <f t="shared" si="11"/>
        <v>195.07434220412821</v>
      </c>
      <c r="N108" s="12">
        <f t="shared" si="18"/>
        <v>516.0696883707095</v>
      </c>
    </row>
    <row r="109" spans="2:14" ht="14.25">
      <c r="B109" s="9">
        <f aca="true" t="shared" si="19" ref="B109:B172">$E$8</f>
        <v>10</v>
      </c>
      <c r="C109" s="9">
        <f aca="true" t="shared" si="20" ref="C109:C172">$E$6/10^6</f>
        <v>0.006</v>
      </c>
      <c r="D109" s="9">
        <f aca="true" t="shared" si="21" ref="D109:D172">$E$5</f>
        <v>255</v>
      </c>
      <c r="E109" s="14">
        <f aca="true" t="shared" si="22" ref="E109:E172">$E$9</f>
        <v>0.06</v>
      </c>
      <c r="F109" s="9">
        <f t="shared" si="12"/>
        <v>64</v>
      </c>
      <c r="G109" s="15">
        <f t="shared" si="10"/>
        <v>0.384</v>
      </c>
      <c r="H109" s="11">
        <f t="shared" si="6"/>
        <v>254.57630289534063</v>
      </c>
      <c r="I109" s="11">
        <f aca="true" t="shared" si="23" ref="I109:I122">D109-H109</f>
        <v>0.42369710465936805</v>
      </c>
      <c r="J109" s="12">
        <f t="shared" si="7"/>
        <v>0.042369710465935316</v>
      </c>
      <c r="K109" s="13">
        <f t="shared" si="13"/>
        <v>0.998338442726826</v>
      </c>
      <c r="L109" s="12">
        <f t="shared" si="8"/>
        <v>0.017951923649671884</v>
      </c>
      <c r="M109" s="12">
        <f t="shared" si="11"/>
        <v>195.07446144229053</v>
      </c>
      <c r="N109" s="12">
        <f t="shared" si="18"/>
        <v>508.0064100059649</v>
      </c>
    </row>
    <row r="110" spans="2:14" ht="14.25">
      <c r="B110" s="9">
        <f t="shared" si="19"/>
        <v>10</v>
      </c>
      <c r="C110" s="9">
        <f t="shared" si="20"/>
        <v>0.006</v>
      </c>
      <c r="D110" s="9">
        <f t="shared" si="21"/>
        <v>255</v>
      </c>
      <c r="E110" s="14">
        <f t="shared" si="22"/>
        <v>0.06</v>
      </c>
      <c r="F110" s="9">
        <f t="shared" si="12"/>
        <v>65</v>
      </c>
      <c r="G110" s="15">
        <f t="shared" si="10"/>
        <v>0.39</v>
      </c>
      <c r="H110" s="11">
        <f aca="true" t="shared" si="24" ref="H110:H122">D110*(1-EXP(-G110/E110))</f>
        <v>254.61662300579073</v>
      </c>
      <c r="I110" s="11">
        <f t="shared" si="23"/>
        <v>0.3833769942092715</v>
      </c>
      <c r="J110" s="12">
        <f aca="true" t="shared" si="25" ref="J110:J122">D110/B110*EXP(-G110/(B110*C110))</f>
        <v>0.03833769942092806</v>
      </c>
      <c r="K110" s="13">
        <f t="shared" si="13"/>
        <v>0.9984965608070224</v>
      </c>
      <c r="L110" s="12">
        <f aca="true" t="shared" si="26" ref="L110:L122">D110^2/B110*EXP(-2*G110/E110)</f>
        <v>0.01469779196889428</v>
      </c>
      <c r="M110" s="12">
        <f t="shared" si="11"/>
        <v>195.07455906624094</v>
      </c>
      <c r="N110" s="12">
        <f aca="true" t="shared" si="27" ref="N110:N122">M110/G110</f>
        <v>500.19117709292544</v>
      </c>
    </row>
    <row r="111" spans="2:14" ht="14.25">
      <c r="B111" s="9">
        <f t="shared" si="19"/>
        <v>10</v>
      </c>
      <c r="C111" s="9">
        <f t="shared" si="20"/>
        <v>0.006</v>
      </c>
      <c r="D111" s="9">
        <f t="shared" si="21"/>
        <v>255</v>
      </c>
      <c r="E111" s="14">
        <f t="shared" si="22"/>
        <v>0.06</v>
      </c>
      <c r="F111" s="9">
        <f t="shared" si="12"/>
        <v>66</v>
      </c>
      <c r="G111" s="15">
        <f aca="true" t="shared" si="28" ref="G111:G122">E111*0.1*F111</f>
        <v>0.396</v>
      </c>
      <c r="H111" s="11">
        <f t="shared" si="24"/>
        <v>254.6531061504253</v>
      </c>
      <c r="I111" s="11">
        <f t="shared" si="23"/>
        <v>0.3468938495747125</v>
      </c>
      <c r="J111" s="12">
        <f t="shared" si="25"/>
        <v>0.034689384957471266</v>
      </c>
      <c r="K111" s="13">
        <f t="shared" si="13"/>
        <v>0.9986396319624521</v>
      </c>
      <c r="L111" s="12">
        <f t="shared" si="26"/>
        <v>0.012033534287276335</v>
      </c>
      <c r="M111" s="12">
        <f aca="true" t="shared" si="29" ref="M111:M122">D111^2*C111/2*(1-EXP(-2*G111/(B111*C111)))</f>
        <v>195.0746389939714</v>
      </c>
      <c r="N111" s="12">
        <f t="shared" si="27"/>
        <v>492.612724732251</v>
      </c>
    </row>
    <row r="112" spans="2:14" ht="14.25">
      <c r="B112" s="9">
        <f t="shared" si="19"/>
        <v>10</v>
      </c>
      <c r="C112" s="9">
        <f t="shared" si="20"/>
        <v>0.006</v>
      </c>
      <c r="D112" s="9">
        <f t="shared" si="21"/>
        <v>255</v>
      </c>
      <c r="E112" s="14">
        <f t="shared" si="22"/>
        <v>0.06</v>
      </c>
      <c r="F112" s="9">
        <f t="shared" si="12"/>
        <v>67</v>
      </c>
      <c r="G112" s="15">
        <f t="shared" si="28"/>
        <v>0.402</v>
      </c>
      <c r="H112" s="11">
        <f t="shared" si="24"/>
        <v>254.68611746481827</v>
      </c>
      <c r="I112" s="11">
        <f t="shared" si="23"/>
        <v>0.31388253518173315</v>
      </c>
      <c r="J112" s="12">
        <f t="shared" si="25"/>
        <v>0.03138825351817374</v>
      </c>
      <c r="K112" s="13">
        <f t="shared" si="13"/>
        <v>0.9987690880973266</v>
      </c>
      <c r="L112" s="12">
        <f t="shared" si="26"/>
        <v>0.00985222458921146</v>
      </c>
      <c r="M112" s="12">
        <f t="shared" si="29"/>
        <v>195.07470443326233</v>
      </c>
      <c r="N112" s="12">
        <f t="shared" si="27"/>
        <v>485.26045878920974</v>
      </c>
    </row>
    <row r="113" spans="2:14" ht="14.25">
      <c r="B113" s="9">
        <f t="shared" si="19"/>
        <v>10</v>
      </c>
      <c r="C113" s="9">
        <f t="shared" si="20"/>
        <v>0.006</v>
      </c>
      <c r="D113" s="9">
        <f t="shared" si="21"/>
        <v>255</v>
      </c>
      <c r="E113" s="14">
        <f t="shared" si="22"/>
        <v>0.06</v>
      </c>
      <c r="F113" s="9">
        <f t="shared" si="12"/>
        <v>68</v>
      </c>
      <c r="G113" s="15">
        <f t="shared" si="28"/>
        <v>0.40800000000000003</v>
      </c>
      <c r="H113" s="11">
        <f t="shared" si="24"/>
        <v>254.71598733729957</v>
      </c>
      <c r="I113" s="11">
        <f t="shared" si="23"/>
        <v>0.2840126627004338</v>
      </c>
      <c r="J113" s="12">
        <f t="shared" si="25"/>
        <v>0.028401266270042462</v>
      </c>
      <c r="K113" s="13">
        <f t="shared" si="13"/>
        <v>0.9988862248521552</v>
      </c>
      <c r="L113" s="12">
        <f t="shared" si="26"/>
        <v>0.008066319257418516</v>
      </c>
      <c r="M113" s="12">
        <f t="shared" si="29"/>
        <v>195.0747580104223</v>
      </c>
      <c r="N113" s="12">
        <f t="shared" si="27"/>
        <v>478.1244068882899</v>
      </c>
    </row>
    <row r="114" spans="2:14" ht="14.25">
      <c r="B114" s="9">
        <f t="shared" si="19"/>
        <v>10</v>
      </c>
      <c r="C114" s="9">
        <f t="shared" si="20"/>
        <v>0.006</v>
      </c>
      <c r="D114" s="9">
        <f t="shared" si="21"/>
        <v>255</v>
      </c>
      <c r="E114" s="14">
        <f t="shared" si="22"/>
        <v>0.06</v>
      </c>
      <c r="F114" s="9">
        <f t="shared" si="12"/>
        <v>69</v>
      </c>
      <c r="G114" s="15">
        <f t="shared" si="28"/>
        <v>0.41400000000000003</v>
      </c>
      <c r="H114" s="11">
        <f t="shared" si="24"/>
        <v>254.7430147155926</v>
      </c>
      <c r="I114" s="11">
        <f t="shared" si="23"/>
        <v>0.2569852844073921</v>
      </c>
      <c r="J114" s="12">
        <f t="shared" si="25"/>
        <v>0.025698528440736994</v>
      </c>
      <c r="K114" s="13">
        <f t="shared" si="13"/>
        <v>0.9989922145709514</v>
      </c>
      <c r="L114" s="12">
        <f t="shared" si="26"/>
        <v>0.006604143640193681</v>
      </c>
      <c r="M114" s="12">
        <f t="shared" si="29"/>
        <v>195.0748018756908</v>
      </c>
      <c r="N114" s="12">
        <f t="shared" si="27"/>
        <v>471.1951736127797</v>
      </c>
    </row>
    <row r="115" spans="2:14" ht="14.25">
      <c r="B115" s="9">
        <f t="shared" si="19"/>
        <v>10</v>
      </c>
      <c r="C115" s="9">
        <f t="shared" si="20"/>
        <v>0.006</v>
      </c>
      <c r="D115" s="9">
        <f t="shared" si="21"/>
        <v>255</v>
      </c>
      <c r="E115" s="14">
        <f t="shared" si="22"/>
        <v>0.06</v>
      </c>
      <c r="F115" s="9">
        <f t="shared" si="12"/>
        <v>70</v>
      </c>
      <c r="G115" s="15">
        <f t="shared" si="28"/>
        <v>0.42</v>
      </c>
      <c r="H115" s="11">
        <f t="shared" si="24"/>
        <v>254.7674700987836</v>
      </c>
      <c r="I115" s="11">
        <f t="shared" si="23"/>
        <v>0.23252990121639527</v>
      </c>
      <c r="J115" s="12">
        <f t="shared" si="25"/>
        <v>0.023252990121640164</v>
      </c>
      <c r="K115" s="13">
        <f t="shared" si="13"/>
        <v>0.9990881180344455</v>
      </c>
      <c r="L115" s="12">
        <f t="shared" si="26"/>
        <v>0.00540701549597095</v>
      </c>
      <c r="M115" s="12">
        <f t="shared" si="29"/>
        <v>195.07483778953514</v>
      </c>
      <c r="N115" s="12">
        <f t="shared" si="27"/>
        <v>464.4638994988932</v>
      </c>
    </row>
    <row r="116" spans="2:14" ht="14.25">
      <c r="B116" s="9">
        <f t="shared" si="19"/>
        <v>10</v>
      </c>
      <c r="C116" s="9">
        <f t="shared" si="20"/>
        <v>0.006</v>
      </c>
      <c r="D116" s="9">
        <f t="shared" si="21"/>
        <v>255</v>
      </c>
      <c r="E116" s="14">
        <f t="shared" si="22"/>
        <v>0.06</v>
      </c>
      <c r="F116" s="9">
        <f aca="true" t="shared" si="30" ref="F116:F179">F115+1</f>
        <v>71</v>
      </c>
      <c r="G116" s="15">
        <f t="shared" si="28"/>
        <v>0.426</v>
      </c>
      <c r="H116" s="11">
        <f t="shared" si="24"/>
        <v>254.7895982445672</v>
      </c>
      <c r="I116" s="11">
        <f t="shared" si="23"/>
        <v>0.21040175543279815</v>
      </c>
      <c r="J116" s="12">
        <f t="shared" si="25"/>
        <v>0.021040175543280547</v>
      </c>
      <c r="K116" s="13">
        <f aca="true" t="shared" si="31" ref="K116:K122">(H116/D116)</f>
        <v>0.9991748950767341</v>
      </c>
      <c r="L116" s="12">
        <f t="shared" si="26"/>
        <v>0.004426889868920609</v>
      </c>
      <c r="M116" s="12">
        <f t="shared" si="29"/>
        <v>195.07486719330393</v>
      </c>
      <c r="N116" s="12">
        <f t="shared" si="27"/>
        <v>457.92222345845994</v>
      </c>
    </row>
    <row r="117" spans="2:14" ht="14.25">
      <c r="B117" s="9">
        <f t="shared" si="19"/>
        <v>10</v>
      </c>
      <c r="C117" s="9">
        <f t="shared" si="20"/>
        <v>0.006</v>
      </c>
      <c r="D117" s="9">
        <f t="shared" si="21"/>
        <v>255</v>
      </c>
      <c r="E117" s="14">
        <f t="shared" si="22"/>
        <v>0.06</v>
      </c>
      <c r="F117" s="9">
        <f t="shared" si="30"/>
        <v>72</v>
      </c>
      <c r="G117" s="15">
        <f t="shared" si="28"/>
        <v>0.432</v>
      </c>
      <c r="H117" s="11">
        <f t="shared" si="24"/>
        <v>254.80962061886393</v>
      </c>
      <c r="I117" s="11">
        <f t="shared" si="23"/>
        <v>0.19037938113606856</v>
      </c>
      <c r="J117" s="12">
        <f t="shared" si="25"/>
        <v>0.01903793811360532</v>
      </c>
      <c r="K117" s="13">
        <f t="shared" si="31"/>
        <v>0.9992534141916233</v>
      </c>
      <c r="L117" s="12">
        <f t="shared" si="26"/>
        <v>0.0036244308761746607</v>
      </c>
      <c r="M117" s="12">
        <f t="shared" si="29"/>
        <v>195.07489126707372</v>
      </c>
      <c r="N117" s="12">
        <f t="shared" si="27"/>
        <v>451.5622483034114</v>
      </c>
    </row>
    <row r="118" spans="2:14" ht="14.25">
      <c r="B118" s="9">
        <f t="shared" si="19"/>
        <v>10</v>
      </c>
      <c r="C118" s="9">
        <f t="shared" si="20"/>
        <v>0.006</v>
      </c>
      <c r="D118" s="9">
        <f t="shared" si="21"/>
        <v>255</v>
      </c>
      <c r="E118" s="14">
        <f t="shared" si="22"/>
        <v>0.06</v>
      </c>
      <c r="F118" s="9">
        <f t="shared" si="30"/>
        <v>73</v>
      </c>
      <c r="G118" s="15">
        <f t="shared" si="28"/>
        <v>0.438</v>
      </c>
      <c r="H118" s="11">
        <f t="shared" si="24"/>
        <v>254.82773761232556</v>
      </c>
      <c r="I118" s="11">
        <f t="shared" si="23"/>
        <v>0.17226238767443647</v>
      </c>
      <c r="J118" s="12">
        <f t="shared" si="25"/>
        <v>0.017226238767443017</v>
      </c>
      <c r="K118" s="13">
        <f t="shared" si="31"/>
        <v>0.9993244612248061</v>
      </c>
      <c r="L118" s="12">
        <f t="shared" si="26"/>
        <v>0.0029674330207295667</v>
      </c>
      <c r="M118" s="12">
        <f t="shared" si="29"/>
        <v>195.07491097700938</v>
      </c>
      <c r="N118" s="12">
        <f t="shared" si="27"/>
        <v>445.3765090799301</v>
      </c>
    </row>
    <row r="119" spans="2:14" ht="14.25">
      <c r="B119" s="9">
        <f t="shared" si="19"/>
        <v>10</v>
      </c>
      <c r="C119" s="9">
        <f t="shared" si="20"/>
        <v>0.006</v>
      </c>
      <c r="D119" s="9">
        <f t="shared" si="21"/>
        <v>255</v>
      </c>
      <c r="E119" s="14">
        <f t="shared" si="22"/>
        <v>0.06</v>
      </c>
      <c r="F119" s="9">
        <f t="shared" si="30"/>
        <v>74</v>
      </c>
      <c r="G119" s="15">
        <f t="shared" si="28"/>
        <v>0.444</v>
      </c>
      <c r="H119" s="11">
        <f t="shared" si="24"/>
        <v>254.84413054591195</v>
      </c>
      <c r="I119" s="11">
        <f t="shared" si="23"/>
        <v>0.1558694540880481</v>
      </c>
      <c r="J119" s="12">
        <f t="shared" si="25"/>
        <v>0.015586945408804094</v>
      </c>
      <c r="K119" s="13">
        <f t="shared" si="31"/>
        <v>0.9993887472388704</v>
      </c>
      <c r="L119" s="12">
        <f t="shared" si="26"/>
        <v>0.0024295286717703904</v>
      </c>
      <c r="M119" s="12">
        <f t="shared" si="29"/>
        <v>195.07492711413985</v>
      </c>
      <c r="N119" s="12">
        <f t="shared" si="27"/>
        <v>439.35794395076545</v>
      </c>
    </row>
    <row r="120" spans="2:14" ht="14.25">
      <c r="B120" s="9">
        <f t="shared" si="19"/>
        <v>10</v>
      </c>
      <c r="C120" s="9">
        <f t="shared" si="20"/>
        <v>0.006</v>
      </c>
      <c r="D120" s="9">
        <f t="shared" si="21"/>
        <v>255</v>
      </c>
      <c r="E120" s="14">
        <f t="shared" si="22"/>
        <v>0.06</v>
      </c>
      <c r="F120" s="9">
        <f t="shared" si="30"/>
        <v>75</v>
      </c>
      <c r="G120" s="15">
        <f t="shared" si="28"/>
        <v>0.45</v>
      </c>
      <c r="H120" s="11">
        <f t="shared" si="24"/>
        <v>254.85896348561232</v>
      </c>
      <c r="I120" s="11">
        <f t="shared" si="23"/>
        <v>0.14103651438767884</v>
      </c>
      <c r="J120" s="12">
        <f t="shared" si="25"/>
        <v>0.014103651438769745</v>
      </c>
      <c r="K120" s="13">
        <f t="shared" si="31"/>
        <v>0.9994469156298522</v>
      </c>
      <c r="L120" s="12">
        <f t="shared" si="26"/>
        <v>0.0019891298390631185</v>
      </c>
      <c r="M120" s="12">
        <f t="shared" si="29"/>
        <v>195.07494032610484</v>
      </c>
      <c r="N120" s="12">
        <f t="shared" si="27"/>
        <v>433.4998673913441</v>
      </c>
    </row>
    <row r="121" spans="2:14" ht="14.25">
      <c r="B121" s="9">
        <f t="shared" si="19"/>
        <v>10</v>
      </c>
      <c r="C121" s="9">
        <f t="shared" si="20"/>
        <v>0.006</v>
      </c>
      <c r="D121" s="9">
        <f t="shared" si="21"/>
        <v>255</v>
      </c>
      <c r="E121" s="14">
        <f t="shared" si="22"/>
        <v>0.06</v>
      </c>
      <c r="F121" s="9">
        <f t="shared" si="30"/>
        <v>76</v>
      </c>
      <c r="G121" s="15">
        <f t="shared" si="28"/>
        <v>0.456</v>
      </c>
      <c r="H121" s="11">
        <f t="shared" si="24"/>
        <v>254.87238488447267</v>
      </c>
      <c r="I121" s="11">
        <f t="shared" si="23"/>
        <v>0.12761511552733396</v>
      </c>
      <c r="J121" s="12">
        <f t="shared" si="25"/>
        <v>0.012761511552735565</v>
      </c>
      <c r="K121" s="13">
        <f t="shared" si="31"/>
        <v>0.9994995485665594</v>
      </c>
      <c r="L121" s="12">
        <f t="shared" si="26"/>
        <v>0.0016285617711060331</v>
      </c>
      <c r="M121" s="12">
        <f t="shared" si="29"/>
        <v>195.07495114314688</v>
      </c>
      <c r="N121" s="12">
        <f t="shared" si="27"/>
        <v>427.79594548935717</v>
      </c>
    </row>
    <row r="122" spans="2:14" ht="14.25">
      <c r="B122" s="9">
        <f t="shared" si="19"/>
        <v>10</v>
      </c>
      <c r="C122" s="9">
        <f t="shared" si="20"/>
        <v>0.006</v>
      </c>
      <c r="D122" s="9">
        <f t="shared" si="21"/>
        <v>255</v>
      </c>
      <c r="E122" s="14">
        <f t="shared" si="22"/>
        <v>0.06</v>
      </c>
      <c r="F122" s="9">
        <f t="shared" si="30"/>
        <v>77</v>
      </c>
      <c r="G122" s="15">
        <f t="shared" si="28"/>
        <v>0.462</v>
      </c>
      <c r="H122" s="11">
        <f t="shared" si="24"/>
        <v>254.8845290683639</v>
      </c>
      <c r="I122" s="11">
        <f t="shared" si="23"/>
        <v>0.11547093163611066</v>
      </c>
      <c r="J122" s="12">
        <f t="shared" si="25"/>
        <v>0.011547093163613313</v>
      </c>
      <c r="K122" s="13">
        <f t="shared" si="31"/>
        <v>0.9995471728171132</v>
      </c>
      <c r="L122" s="12">
        <f t="shared" si="26"/>
        <v>0.001333353605291653</v>
      </c>
      <c r="M122" s="12">
        <f t="shared" si="29"/>
        <v>195.07495999939187</v>
      </c>
      <c r="N122" s="12">
        <f t="shared" si="27"/>
        <v>422.2401731588568</v>
      </c>
    </row>
    <row r="123" spans="2:14" ht="14.25">
      <c r="B123" s="9">
        <f t="shared" si="19"/>
        <v>10</v>
      </c>
      <c r="C123" s="9">
        <f t="shared" si="20"/>
        <v>0.006</v>
      </c>
      <c r="D123" s="9">
        <f t="shared" si="21"/>
        <v>255</v>
      </c>
      <c r="E123" s="14">
        <f t="shared" si="22"/>
        <v>0.06</v>
      </c>
      <c r="F123" s="9">
        <f t="shared" si="30"/>
        <v>78</v>
      </c>
      <c r="G123" s="15">
        <f aca="true" t="shared" si="32" ref="G123:G152">E123*0.1*F123</f>
        <v>0.468</v>
      </c>
      <c r="H123" s="11">
        <f aca="true" t="shared" si="33" ref="H123:H152">D123*(1-EXP(-G123/E123))</f>
        <v>254.89551758036015</v>
      </c>
      <c r="I123" s="11">
        <f aca="true" t="shared" si="34" ref="I123:I152">D123-H123</f>
        <v>0.10448241963985083</v>
      </c>
      <c r="J123" s="12">
        <f aca="true" t="shared" si="35" ref="J123:J152">D123/B123*EXP(-G123/(B123*C123))</f>
        <v>0.010448241963984554</v>
      </c>
      <c r="K123" s="13">
        <f aca="true" t="shared" si="36" ref="K123:K152">(H123/D123)</f>
        <v>0.9995902650210202</v>
      </c>
      <c r="L123" s="12">
        <f aca="true" t="shared" si="37" ref="L123:L152">D123^2/B123*EXP(-2*G123/E123)</f>
        <v>0.001091657601379678</v>
      </c>
      <c r="M123" s="12">
        <f aca="true" t="shared" si="38" ref="M123:M152">D123^2*C123/2*(1-EXP(-2*G123/(B123*C123)))</f>
        <v>195.07496725027198</v>
      </c>
      <c r="N123" s="12">
        <f aca="true" t="shared" si="39" ref="N123:N152">M123/G123</f>
        <v>416.8268530988717</v>
      </c>
    </row>
    <row r="124" spans="2:14" ht="14.25">
      <c r="B124" s="9">
        <f t="shared" si="19"/>
        <v>10</v>
      </c>
      <c r="C124" s="9">
        <f t="shared" si="20"/>
        <v>0.006</v>
      </c>
      <c r="D124" s="9">
        <f t="shared" si="21"/>
        <v>255</v>
      </c>
      <c r="E124" s="14">
        <f t="shared" si="22"/>
        <v>0.06</v>
      </c>
      <c r="F124" s="9">
        <f t="shared" si="30"/>
        <v>79</v>
      </c>
      <c r="G124" s="15">
        <f t="shared" si="32"/>
        <v>0.47400000000000003</v>
      </c>
      <c r="H124" s="11">
        <f t="shared" si="33"/>
        <v>254.90546039718294</v>
      </c>
      <c r="I124" s="11">
        <f t="shared" si="34"/>
        <v>0.09453960281706486</v>
      </c>
      <c r="J124" s="12">
        <f t="shared" si="35"/>
        <v>0.009453960281706742</v>
      </c>
      <c r="K124" s="13">
        <f t="shared" si="36"/>
        <v>0.9996292564595409</v>
      </c>
      <c r="L124" s="12">
        <f t="shared" si="37"/>
        <v>0.0008937736500808862</v>
      </c>
      <c r="M124" s="12">
        <f t="shared" si="38"/>
        <v>195.07497318679052</v>
      </c>
      <c r="N124" s="12">
        <f t="shared" si="39"/>
        <v>411.5505763434399</v>
      </c>
    </row>
    <row r="125" spans="2:14" ht="14.25">
      <c r="B125" s="9">
        <f t="shared" si="19"/>
        <v>10</v>
      </c>
      <c r="C125" s="9">
        <f t="shared" si="20"/>
        <v>0.006</v>
      </c>
      <c r="D125" s="9">
        <f t="shared" si="21"/>
        <v>255</v>
      </c>
      <c r="E125" s="14">
        <f t="shared" si="22"/>
        <v>0.06</v>
      </c>
      <c r="F125" s="9">
        <f t="shared" si="30"/>
        <v>80</v>
      </c>
      <c r="G125" s="15">
        <f t="shared" si="32"/>
        <v>0.48</v>
      </c>
      <c r="H125" s="11">
        <f t="shared" si="33"/>
        <v>254.91445702988486</v>
      </c>
      <c r="I125" s="11">
        <f t="shared" si="34"/>
        <v>0.08554297011514223</v>
      </c>
      <c r="J125" s="12">
        <f t="shared" si="35"/>
        <v>0.008554297011514053</v>
      </c>
      <c r="K125" s="13">
        <f t="shared" si="36"/>
        <v>0.9996645373720975</v>
      </c>
      <c r="L125" s="12">
        <f t="shared" si="37"/>
        <v>0.0007317599736119824</v>
      </c>
      <c r="M125" s="12">
        <f t="shared" si="38"/>
        <v>195.0749780472008</v>
      </c>
      <c r="N125" s="12">
        <f t="shared" si="39"/>
        <v>406.4062042650017</v>
      </c>
    </row>
    <row r="126" spans="2:14" ht="14.25">
      <c r="B126" s="9">
        <f t="shared" si="19"/>
        <v>10</v>
      </c>
      <c r="C126" s="9">
        <f t="shared" si="20"/>
        <v>0.006</v>
      </c>
      <c r="D126" s="9">
        <f t="shared" si="21"/>
        <v>255</v>
      </c>
      <c r="E126" s="14">
        <f t="shared" si="22"/>
        <v>0.06</v>
      </c>
      <c r="F126" s="9">
        <f t="shared" si="30"/>
        <v>81</v>
      </c>
      <c r="G126" s="15">
        <f t="shared" si="32"/>
        <v>0.486</v>
      </c>
      <c r="H126" s="11">
        <f t="shared" si="33"/>
        <v>254.9225975197899</v>
      </c>
      <c r="I126" s="11">
        <f t="shared" si="34"/>
        <v>0.07740248021011098</v>
      </c>
      <c r="J126" s="12">
        <f t="shared" si="35"/>
        <v>0.0077402480210111025</v>
      </c>
      <c r="K126" s="13">
        <f t="shared" si="36"/>
        <v>0.9996964608619211</v>
      </c>
      <c r="L126" s="12">
        <f t="shared" si="37"/>
        <v>0.0005991143942676629</v>
      </c>
      <c r="M126" s="12">
        <f t="shared" si="38"/>
        <v>195.0749820265682</v>
      </c>
      <c r="N126" s="12">
        <f t="shared" si="39"/>
        <v>401.38885190651894</v>
      </c>
    </row>
    <row r="127" spans="2:14" ht="14.25">
      <c r="B127" s="9">
        <f t="shared" si="19"/>
        <v>10</v>
      </c>
      <c r="C127" s="9">
        <f t="shared" si="20"/>
        <v>0.006</v>
      </c>
      <c r="D127" s="9">
        <f t="shared" si="21"/>
        <v>255</v>
      </c>
      <c r="E127" s="14">
        <f t="shared" si="22"/>
        <v>0.06</v>
      </c>
      <c r="F127" s="9">
        <f t="shared" si="30"/>
        <v>82</v>
      </c>
      <c r="G127" s="15">
        <f t="shared" si="32"/>
        <v>0.492</v>
      </c>
      <c r="H127" s="11">
        <f t="shared" si="33"/>
        <v>254.9299633396571</v>
      </c>
      <c r="I127" s="11">
        <f t="shared" si="34"/>
        <v>0.07003666034290745</v>
      </c>
      <c r="J127" s="12">
        <f t="shared" si="35"/>
        <v>0.007003666034289622</v>
      </c>
      <c r="K127" s="13">
        <f t="shared" si="36"/>
        <v>0.9997253464300279</v>
      </c>
      <c r="L127" s="12">
        <f t="shared" si="37"/>
        <v>0.0004905133791986212</v>
      </c>
      <c r="M127" s="12">
        <f t="shared" si="38"/>
        <v>195.07498528459865</v>
      </c>
      <c r="N127" s="12">
        <f t="shared" si="39"/>
        <v>396.49387252967205</v>
      </c>
    </row>
    <row r="128" spans="2:14" ht="14.25">
      <c r="B128" s="9">
        <f t="shared" si="19"/>
        <v>10</v>
      </c>
      <c r="C128" s="9">
        <f t="shared" si="20"/>
        <v>0.006</v>
      </c>
      <c r="D128" s="9">
        <f t="shared" si="21"/>
        <v>255</v>
      </c>
      <c r="E128" s="14">
        <f t="shared" si="22"/>
        <v>0.06</v>
      </c>
      <c r="F128" s="9">
        <f t="shared" si="30"/>
        <v>83</v>
      </c>
      <c r="G128" s="15">
        <f t="shared" si="32"/>
        <v>0.498</v>
      </c>
      <c r="H128" s="11">
        <f t="shared" si="33"/>
        <v>254.93662820908747</v>
      </c>
      <c r="I128" s="11">
        <f t="shared" si="34"/>
        <v>0.06337179091252665</v>
      </c>
      <c r="J128" s="12">
        <f t="shared" si="35"/>
        <v>0.006337179091252772</v>
      </c>
      <c r="K128" s="13">
        <f t="shared" si="36"/>
        <v>0.9997514831728921</v>
      </c>
      <c r="L128" s="12">
        <f t="shared" si="37"/>
        <v>0.0004015983883461131</v>
      </c>
      <c r="M128" s="12">
        <f t="shared" si="38"/>
        <v>195.07498795204836</v>
      </c>
      <c r="N128" s="12">
        <f t="shared" si="39"/>
        <v>391.71684327720556</v>
      </c>
    </row>
    <row r="129" spans="2:14" ht="14.25">
      <c r="B129" s="9">
        <f t="shared" si="19"/>
        <v>10</v>
      </c>
      <c r="C129" s="9">
        <f t="shared" si="20"/>
        <v>0.006</v>
      </c>
      <c r="D129" s="9">
        <f t="shared" si="21"/>
        <v>255</v>
      </c>
      <c r="E129" s="14">
        <f t="shared" si="22"/>
        <v>0.06</v>
      </c>
      <c r="F129" s="9">
        <f t="shared" si="30"/>
        <v>84</v>
      </c>
      <c r="G129" s="15">
        <f t="shared" si="32"/>
        <v>0.504</v>
      </c>
      <c r="H129" s="11">
        <f t="shared" si="33"/>
        <v>254.94265883233442</v>
      </c>
      <c r="I129" s="11">
        <f t="shared" si="34"/>
        <v>0.057341167665583725</v>
      </c>
      <c r="J129" s="12">
        <f t="shared" si="35"/>
        <v>0.005734116766560629</v>
      </c>
      <c r="K129" s="13">
        <f t="shared" si="36"/>
        <v>0.9997751326758212</v>
      </c>
      <c r="L129" s="12">
        <f t="shared" si="37"/>
        <v>0.0003288009509255172</v>
      </c>
      <c r="M129" s="12">
        <f t="shared" si="38"/>
        <v>195.0749901359715</v>
      </c>
      <c r="N129" s="12">
        <f t="shared" si="39"/>
        <v>387.0535518570863</v>
      </c>
    </row>
    <row r="130" spans="2:14" ht="14.25">
      <c r="B130" s="9">
        <f t="shared" si="19"/>
        <v>10</v>
      </c>
      <c r="C130" s="9">
        <f t="shared" si="20"/>
        <v>0.006</v>
      </c>
      <c r="D130" s="9">
        <f t="shared" si="21"/>
        <v>255</v>
      </c>
      <c r="E130" s="14">
        <f t="shared" si="22"/>
        <v>0.06</v>
      </c>
      <c r="F130" s="9">
        <f t="shared" si="30"/>
        <v>85</v>
      </c>
      <c r="G130" s="15">
        <f t="shared" si="32"/>
        <v>0.51</v>
      </c>
      <c r="H130" s="11">
        <f t="shared" si="33"/>
        <v>254.9481155659023</v>
      </c>
      <c r="I130" s="11">
        <f t="shared" si="34"/>
        <v>0.05188443409770116</v>
      </c>
      <c r="J130" s="12">
        <f t="shared" si="35"/>
        <v>0.005188443409771426</v>
      </c>
      <c r="K130" s="13">
        <f t="shared" si="36"/>
        <v>0.9997965316309894</v>
      </c>
      <c r="L130" s="12">
        <f t="shared" si="37"/>
        <v>0.0002691994501640055</v>
      </c>
      <c r="M130" s="12">
        <f t="shared" si="38"/>
        <v>195.07499192401653</v>
      </c>
      <c r="N130" s="12">
        <f t="shared" si="39"/>
        <v>382.4999841647383</v>
      </c>
    </row>
    <row r="131" spans="2:14" ht="14.25">
      <c r="B131" s="9">
        <f t="shared" si="19"/>
        <v>10</v>
      </c>
      <c r="C131" s="9">
        <f t="shared" si="20"/>
        <v>0.006</v>
      </c>
      <c r="D131" s="9">
        <f t="shared" si="21"/>
        <v>255</v>
      </c>
      <c r="E131" s="14">
        <f t="shared" si="22"/>
        <v>0.06</v>
      </c>
      <c r="F131" s="9">
        <f t="shared" si="30"/>
        <v>86</v>
      </c>
      <c r="G131" s="15">
        <f t="shared" si="32"/>
        <v>0.516</v>
      </c>
      <c r="H131" s="11">
        <f t="shared" si="33"/>
        <v>254.95305302261477</v>
      </c>
      <c r="I131" s="11">
        <f t="shared" si="34"/>
        <v>0.04694697738523246</v>
      </c>
      <c r="J131" s="12">
        <f t="shared" si="35"/>
        <v>0.004694697738523261</v>
      </c>
      <c r="K131" s="13">
        <f t="shared" si="36"/>
        <v>0.9998158942063324</v>
      </c>
      <c r="L131" s="12">
        <f t="shared" si="37"/>
        <v>0.00022040186856095423</v>
      </c>
      <c r="M131" s="12">
        <f t="shared" si="38"/>
        <v>195.07499338794395</v>
      </c>
      <c r="N131" s="12">
        <f t="shared" si="39"/>
        <v>378.0523127673332</v>
      </c>
    </row>
    <row r="132" spans="2:14" ht="14.25">
      <c r="B132" s="9">
        <f t="shared" si="19"/>
        <v>10</v>
      </c>
      <c r="C132" s="9">
        <f t="shared" si="20"/>
        <v>0.006</v>
      </c>
      <c r="D132" s="9">
        <f t="shared" si="21"/>
        <v>255</v>
      </c>
      <c r="E132" s="14">
        <f t="shared" si="22"/>
        <v>0.06</v>
      </c>
      <c r="F132" s="9">
        <f t="shared" si="30"/>
        <v>87</v>
      </c>
      <c r="G132" s="15">
        <f t="shared" si="32"/>
        <v>0.522</v>
      </c>
      <c r="H132" s="11">
        <f t="shared" si="33"/>
        <v>254.95752061819817</v>
      </c>
      <c r="I132" s="11">
        <f t="shared" si="34"/>
        <v>0.042479381801825866</v>
      </c>
      <c r="J132" s="12">
        <f t="shared" si="35"/>
        <v>0.004247938180184647</v>
      </c>
      <c r="K132" s="13">
        <f t="shared" si="36"/>
        <v>0.9998334141890124</v>
      </c>
      <c r="L132" s="12">
        <f t="shared" si="37"/>
        <v>0.00018044978782670454</v>
      </c>
      <c r="M132" s="12">
        <f t="shared" si="38"/>
        <v>195.0749945865064</v>
      </c>
      <c r="N132" s="12">
        <f t="shared" si="39"/>
        <v>373.70688618104674</v>
      </c>
    </row>
    <row r="133" spans="2:14" ht="14.25">
      <c r="B133" s="9">
        <f t="shared" si="19"/>
        <v>10</v>
      </c>
      <c r="C133" s="9">
        <f t="shared" si="20"/>
        <v>0.006</v>
      </c>
      <c r="D133" s="9">
        <f t="shared" si="21"/>
        <v>255</v>
      </c>
      <c r="E133" s="14">
        <f t="shared" si="22"/>
        <v>0.06</v>
      </c>
      <c r="F133" s="9">
        <f t="shared" si="30"/>
        <v>88</v>
      </c>
      <c r="G133" s="15">
        <f t="shared" si="32"/>
        <v>0.528</v>
      </c>
      <c r="H133" s="11">
        <f t="shared" si="33"/>
        <v>254.96156306585064</v>
      </c>
      <c r="I133" s="11">
        <f t="shared" si="34"/>
        <v>0.03843693414935956</v>
      </c>
      <c r="J133" s="12">
        <f t="shared" si="35"/>
        <v>0.003843693414934651</v>
      </c>
      <c r="K133" s="13">
        <f t="shared" si="36"/>
        <v>0.9998492669249045</v>
      </c>
      <c r="L133" s="12">
        <f t="shared" si="37"/>
        <v>0.00014773979068011996</v>
      </c>
      <c r="M133" s="12">
        <f t="shared" si="38"/>
        <v>195.0749955678063</v>
      </c>
      <c r="N133" s="12">
        <f t="shared" si="39"/>
        <v>369.460218878421</v>
      </c>
    </row>
    <row r="134" spans="2:14" ht="14.25">
      <c r="B134" s="9">
        <f t="shared" si="19"/>
        <v>10</v>
      </c>
      <c r="C134" s="9">
        <f t="shared" si="20"/>
        <v>0.006</v>
      </c>
      <c r="D134" s="9">
        <f t="shared" si="21"/>
        <v>255</v>
      </c>
      <c r="E134" s="14">
        <f t="shared" si="22"/>
        <v>0.06</v>
      </c>
      <c r="F134" s="9">
        <f t="shared" si="30"/>
        <v>89</v>
      </c>
      <c r="G134" s="15">
        <f t="shared" si="32"/>
        <v>0.534</v>
      </c>
      <c r="H134" s="11">
        <f t="shared" si="33"/>
        <v>254.96522082374707</v>
      </c>
      <c r="I134" s="11">
        <f t="shared" si="34"/>
        <v>0.03477917625292548</v>
      </c>
      <c r="J134" s="12">
        <f t="shared" si="35"/>
        <v>0.0034779176252912906</v>
      </c>
      <c r="K134" s="13">
        <f t="shared" si="36"/>
        <v>0.999863611073518</v>
      </c>
      <c r="L134" s="12">
        <f t="shared" si="37"/>
        <v>0.00012095911008311811</v>
      </c>
      <c r="M134" s="12">
        <f t="shared" si="38"/>
        <v>195.07499637122672</v>
      </c>
      <c r="N134" s="12">
        <f t="shared" si="39"/>
        <v>365.30898196858936</v>
      </c>
    </row>
    <row r="135" spans="2:14" ht="14.25">
      <c r="B135" s="9">
        <f t="shared" si="19"/>
        <v>10</v>
      </c>
      <c r="C135" s="9">
        <f t="shared" si="20"/>
        <v>0.006</v>
      </c>
      <c r="D135" s="9">
        <f t="shared" si="21"/>
        <v>255</v>
      </c>
      <c r="E135" s="14">
        <f t="shared" si="22"/>
        <v>0.06</v>
      </c>
      <c r="F135" s="9">
        <f t="shared" si="30"/>
        <v>90</v>
      </c>
      <c r="G135" s="15">
        <f t="shared" si="32"/>
        <v>0.54</v>
      </c>
      <c r="H135" s="11">
        <f t="shared" si="33"/>
        <v>254.9685304999579</v>
      </c>
      <c r="I135" s="11">
        <f t="shared" si="34"/>
        <v>0.0314695000421068</v>
      </c>
      <c r="J135" s="12">
        <f t="shared" si="35"/>
        <v>0.0031469500042103225</v>
      </c>
      <c r="K135" s="13">
        <f t="shared" si="36"/>
        <v>0.9998765901959134</v>
      </c>
      <c r="L135" s="12">
        <f t="shared" si="37"/>
        <v>9.90329432899935E-05</v>
      </c>
      <c r="M135" s="12">
        <f t="shared" si="38"/>
        <v>195.0749970290117</v>
      </c>
      <c r="N135" s="12">
        <f t="shared" si="39"/>
        <v>361.2499944981698</v>
      </c>
    </row>
    <row r="136" spans="2:14" ht="14.25">
      <c r="B136" s="9">
        <f t="shared" si="19"/>
        <v>10</v>
      </c>
      <c r="C136" s="9">
        <f t="shared" si="20"/>
        <v>0.006</v>
      </c>
      <c r="D136" s="9">
        <f t="shared" si="21"/>
        <v>255</v>
      </c>
      <c r="E136" s="14">
        <f t="shared" si="22"/>
        <v>0.06</v>
      </c>
      <c r="F136" s="9">
        <f t="shared" si="30"/>
        <v>91</v>
      </c>
      <c r="G136" s="15">
        <f t="shared" si="32"/>
        <v>0.546</v>
      </c>
      <c r="H136" s="11">
        <f t="shared" si="33"/>
        <v>254.97152521883504</v>
      </c>
      <c r="I136" s="11">
        <f t="shared" si="34"/>
        <v>0.028474781164959495</v>
      </c>
      <c r="J136" s="12">
        <f t="shared" si="35"/>
        <v>0.0028474781164979216</v>
      </c>
      <c r="K136" s="13">
        <f t="shared" si="36"/>
        <v>0.9998883341915099</v>
      </c>
      <c r="L136" s="12">
        <f t="shared" si="37"/>
        <v>8.10813162393455E-05</v>
      </c>
      <c r="M136" s="12">
        <f t="shared" si="38"/>
        <v>195.07499756756053</v>
      </c>
      <c r="N136" s="12">
        <f t="shared" si="39"/>
        <v>357.2802153252024</v>
      </c>
    </row>
    <row r="137" spans="2:14" ht="14.25">
      <c r="B137" s="9">
        <f t="shared" si="19"/>
        <v>10</v>
      </c>
      <c r="C137" s="9">
        <f t="shared" si="20"/>
        <v>0.006</v>
      </c>
      <c r="D137" s="9">
        <f t="shared" si="21"/>
        <v>255</v>
      </c>
      <c r="E137" s="14">
        <f t="shared" si="22"/>
        <v>0.06</v>
      </c>
      <c r="F137" s="9">
        <f t="shared" si="30"/>
        <v>92</v>
      </c>
      <c r="G137" s="15">
        <f t="shared" si="32"/>
        <v>0.552</v>
      </c>
      <c r="H137" s="11">
        <f t="shared" si="33"/>
        <v>254.97423495253153</v>
      </c>
      <c r="I137" s="11">
        <f t="shared" si="34"/>
        <v>0.025765047468468083</v>
      </c>
      <c r="J137" s="12">
        <f t="shared" si="35"/>
        <v>0.0025765047468458775</v>
      </c>
      <c r="K137" s="13">
        <f t="shared" si="36"/>
        <v>0.9998989605981629</v>
      </c>
      <c r="L137" s="12">
        <f t="shared" si="37"/>
        <v>6.63837671051934E-05</v>
      </c>
      <c r="M137" s="12">
        <f t="shared" si="38"/>
        <v>195.074998008487</v>
      </c>
      <c r="N137" s="12">
        <f t="shared" si="39"/>
        <v>353.3967355226213</v>
      </c>
    </row>
    <row r="138" spans="2:14" ht="14.25">
      <c r="B138" s="9">
        <f t="shared" si="19"/>
        <v>10</v>
      </c>
      <c r="C138" s="9">
        <f t="shared" si="20"/>
        <v>0.006</v>
      </c>
      <c r="D138" s="9">
        <f t="shared" si="21"/>
        <v>255</v>
      </c>
      <c r="E138" s="14">
        <f t="shared" si="22"/>
        <v>0.06</v>
      </c>
      <c r="F138" s="9">
        <f t="shared" si="30"/>
        <v>93</v>
      </c>
      <c r="G138" s="15">
        <f t="shared" si="32"/>
        <v>0.558</v>
      </c>
      <c r="H138" s="11">
        <f t="shared" si="33"/>
        <v>254.97668682097307</v>
      </c>
      <c r="I138" s="11">
        <f t="shared" si="34"/>
        <v>0.02331317902692831</v>
      </c>
      <c r="J138" s="12">
        <f t="shared" si="35"/>
        <v>0.0023313179026934186</v>
      </c>
      <c r="K138" s="13">
        <f t="shared" si="36"/>
        <v>0.9999085757685219</v>
      </c>
      <c r="L138" s="12">
        <f t="shared" si="37"/>
        <v>5.435043163418839E-05</v>
      </c>
      <c r="M138" s="12">
        <f t="shared" si="38"/>
        <v>195.07499836948708</v>
      </c>
      <c r="N138" s="12">
        <f t="shared" si="39"/>
        <v>349.59677127148217</v>
      </c>
    </row>
    <row r="139" spans="2:14" ht="14.25">
      <c r="B139" s="9">
        <f t="shared" si="19"/>
        <v>10</v>
      </c>
      <c r="C139" s="9">
        <f t="shared" si="20"/>
        <v>0.006</v>
      </c>
      <c r="D139" s="9">
        <f t="shared" si="21"/>
        <v>255</v>
      </c>
      <c r="E139" s="14">
        <f t="shared" si="22"/>
        <v>0.06</v>
      </c>
      <c r="F139" s="9">
        <f t="shared" si="30"/>
        <v>94</v>
      </c>
      <c r="G139" s="15">
        <f t="shared" si="32"/>
        <v>0.5640000000000001</v>
      </c>
      <c r="H139" s="11">
        <f t="shared" si="33"/>
        <v>254.97890536328305</v>
      </c>
      <c r="I139" s="11">
        <f t="shared" si="34"/>
        <v>0.021094636716952664</v>
      </c>
      <c r="J139" s="12">
        <f t="shared" si="35"/>
        <v>0.0021094636716941185</v>
      </c>
      <c r="K139" s="13">
        <f t="shared" si="36"/>
        <v>0.9999172759344434</v>
      </c>
      <c r="L139" s="12">
        <f t="shared" si="37"/>
        <v>4.44983698219723E-05</v>
      </c>
      <c r="M139" s="12">
        <f t="shared" si="38"/>
        <v>195.07499866504892</v>
      </c>
      <c r="N139" s="12">
        <f t="shared" si="39"/>
        <v>345.8776572075335</v>
      </c>
    </row>
    <row r="140" spans="2:14" ht="14.25">
      <c r="B140" s="9">
        <f t="shared" si="19"/>
        <v>10</v>
      </c>
      <c r="C140" s="9">
        <f t="shared" si="20"/>
        <v>0.006</v>
      </c>
      <c r="D140" s="9">
        <f t="shared" si="21"/>
        <v>255</v>
      </c>
      <c r="E140" s="14">
        <f t="shared" si="22"/>
        <v>0.06</v>
      </c>
      <c r="F140" s="9">
        <f t="shared" si="30"/>
        <v>95</v>
      </c>
      <c r="G140" s="15">
        <f t="shared" si="32"/>
        <v>0.5700000000000001</v>
      </c>
      <c r="H140" s="11">
        <f t="shared" si="33"/>
        <v>254.98091278337864</v>
      </c>
      <c r="I140" s="11">
        <f t="shared" si="34"/>
        <v>0.01908721662135804</v>
      </c>
      <c r="J140" s="12">
        <f t="shared" si="35"/>
        <v>0.0019087216621363617</v>
      </c>
      <c r="K140" s="13">
        <f t="shared" si="36"/>
        <v>0.9999251481701124</v>
      </c>
      <c r="L140" s="12">
        <f t="shared" si="37"/>
        <v>3.6432183835085954E-05</v>
      </c>
      <c r="M140" s="12">
        <f t="shared" si="38"/>
        <v>195.0749989070345</v>
      </c>
      <c r="N140" s="12">
        <f t="shared" si="39"/>
        <v>342.2368401877798</v>
      </c>
    </row>
    <row r="141" spans="2:14" ht="14.25">
      <c r="B141" s="9">
        <f t="shared" si="19"/>
        <v>10</v>
      </c>
      <c r="C141" s="9">
        <f t="shared" si="20"/>
        <v>0.006</v>
      </c>
      <c r="D141" s="9">
        <f t="shared" si="21"/>
        <v>255</v>
      </c>
      <c r="E141" s="14">
        <f t="shared" si="22"/>
        <v>0.06</v>
      </c>
      <c r="F141" s="9">
        <f t="shared" si="30"/>
        <v>96</v>
      </c>
      <c r="G141" s="15">
        <f t="shared" si="32"/>
        <v>0.5760000000000001</v>
      </c>
      <c r="H141" s="11">
        <f t="shared" si="33"/>
        <v>254.98272917219484</v>
      </c>
      <c r="I141" s="11">
        <f t="shared" si="34"/>
        <v>0.01727082780516298</v>
      </c>
      <c r="J141" s="12">
        <f t="shared" si="35"/>
        <v>0.0017270827805167712</v>
      </c>
      <c r="K141" s="13">
        <f t="shared" si="36"/>
        <v>0.9999322712635091</v>
      </c>
      <c r="L141" s="12">
        <f t="shared" si="37"/>
        <v>2.982814930757542E-05</v>
      </c>
      <c r="M141" s="12">
        <f t="shared" si="38"/>
        <v>195.07499910515554</v>
      </c>
      <c r="N141" s="12">
        <f t="shared" si="39"/>
        <v>338.67187344645055</v>
      </c>
    </row>
    <row r="142" spans="2:14" ht="14.25">
      <c r="B142" s="9">
        <f t="shared" si="19"/>
        <v>10</v>
      </c>
      <c r="C142" s="9">
        <f t="shared" si="20"/>
        <v>0.006</v>
      </c>
      <c r="D142" s="9">
        <f t="shared" si="21"/>
        <v>255</v>
      </c>
      <c r="E142" s="14">
        <f t="shared" si="22"/>
        <v>0.06</v>
      </c>
      <c r="F142" s="9">
        <f t="shared" si="30"/>
        <v>97</v>
      </c>
      <c r="G142" s="15">
        <f t="shared" si="32"/>
        <v>0.582</v>
      </c>
      <c r="H142" s="11">
        <f t="shared" si="33"/>
        <v>254.98437270876144</v>
      </c>
      <c r="I142" s="11">
        <f t="shared" si="34"/>
        <v>0.015627291238558882</v>
      </c>
      <c r="J142" s="12">
        <f t="shared" si="35"/>
        <v>0.0015627291238571644</v>
      </c>
      <c r="K142" s="13">
        <f t="shared" si="36"/>
        <v>0.9999387165049468</v>
      </c>
      <c r="L142" s="12">
        <f t="shared" si="37"/>
        <v>2.442122314551381E-05</v>
      </c>
      <c r="M142" s="12">
        <f t="shared" si="38"/>
        <v>195.07499926736332</v>
      </c>
      <c r="N142" s="12">
        <f t="shared" si="39"/>
        <v>335.18041111230815</v>
      </c>
    </row>
    <row r="143" spans="2:14" ht="14.25">
      <c r="B143" s="9">
        <f t="shared" si="19"/>
        <v>10</v>
      </c>
      <c r="C143" s="9">
        <f t="shared" si="20"/>
        <v>0.006</v>
      </c>
      <c r="D143" s="9">
        <f t="shared" si="21"/>
        <v>255</v>
      </c>
      <c r="E143" s="14">
        <f t="shared" si="22"/>
        <v>0.06</v>
      </c>
      <c r="F143" s="9">
        <f t="shared" si="30"/>
        <v>98</v>
      </c>
      <c r="G143" s="15">
        <f t="shared" si="32"/>
        <v>0.588</v>
      </c>
      <c r="H143" s="11">
        <f t="shared" si="33"/>
        <v>254.98585984214478</v>
      </c>
      <c r="I143" s="11">
        <f t="shared" si="34"/>
        <v>0.014140157855223379</v>
      </c>
      <c r="J143" s="12">
        <f t="shared" si="35"/>
        <v>0.0014140157855205145</v>
      </c>
      <c r="K143" s="13">
        <f t="shared" si="36"/>
        <v>0.9999445484005678</v>
      </c>
      <c r="L143" s="12">
        <f t="shared" si="37"/>
        <v>1.9994406417011978E-05</v>
      </c>
      <c r="M143" s="12">
        <f t="shared" si="38"/>
        <v>195.07499940016783</v>
      </c>
      <c r="N143" s="12">
        <f t="shared" si="39"/>
        <v>331.7602030615099</v>
      </c>
    </row>
    <row r="144" spans="2:14" ht="14.25">
      <c r="B144" s="9">
        <f t="shared" si="19"/>
        <v>10</v>
      </c>
      <c r="C144" s="9">
        <f t="shared" si="20"/>
        <v>0.006</v>
      </c>
      <c r="D144" s="9">
        <f t="shared" si="21"/>
        <v>255</v>
      </c>
      <c r="E144" s="14">
        <f t="shared" si="22"/>
        <v>0.06</v>
      </c>
      <c r="F144" s="9">
        <f t="shared" si="30"/>
        <v>99</v>
      </c>
      <c r="G144" s="15">
        <f t="shared" si="32"/>
        <v>0.594</v>
      </c>
      <c r="H144" s="11">
        <f t="shared" si="33"/>
        <v>254.98720545607569</v>
      </c>
      <c r="I144" s="11">
        <f t="shared" si="34"/>
        <v>0.012794543924314894</v>
      </c>
      <c r="J144" s="12">
        <f t="shared" si="35"/>
        <v>0.0012794543924324697</v>
      </c>
      <c r="K144" s="13">
        <f t="shared" si="36"/>
        <v>0.9999498253179439</v>
      </c>
      <c r="L144" s="12">
        <f t="shared" si="37"/>
        <v>1.63700354231474E-05</v>
      </c>
      <c r="M144" s="12">
        <f t="shared" si="38"/>
        <v>195.07499950889894</v>
      </c>
      <c r="N144" s="12">
        <f t="shared" si="39"/>
        <v>328.4090900823215</v>
      </c>
    </row>
    <row r="145" spans="2:14" ht="14.25">
      <c r="B145" s="9">
        <f t="shared" si="19"/>
        <v>10</v>
      </c>
      <c r="C145" s="9">
        <f t="shared" si="20"/>
        <v>0.006</v>
      </c>
      <c r="D145" s="9">
        <f t="shared" si="21"/>
        <v>255</v>
      </c>
      <c r="E145" s="14">
        <f t="shared" si="22"/>
        <v>0.06</v>
      </c>
      <c r="F145" s="9">
        <f t="shared" si="30"/>
        <v>100</v>
      </c>
      <c r="G145" s="15">
        <f t="shared" si="32"/>
        <v>0.6</v>
      </c>
      <c r="H145" s="11">
        <f t="shared" si="33"/>
        <v>254.98842301791058</v>
      </c>
      <c r="I145" s="11">
        <f t="shared" si="34"/>
        <v>0.011576982089422927</v>
      </c>
      <c r="J145" s="12">
        <f t="shared" si="35"/>
        <v>0.0011576982089433639</v>
      </c>
      <c r="K145" s="13">
        <f t="shared" si="36"/>
        <v>0.9999546000702375</v>
      </c>
      <c r="L145" s="12">
        <f t="shared" si="37"/>
        <v>1.3402651429906723E-05</v>
      </c>
      <c r="M145" s="12">
        <f t="shared" si="38"/>
        <v>195.07499959792048</v>
      </c>
      <c r="N145" s="12">
        <f t="shared" si="39"/>
        <v>325.1249993298675</v>
      </c>
    </row>
    <row r="146" spans="2:14" ht="14.25">
      <c r="B146" s="9">
        <f t="shared" si="19"/>
        <v>10</v>
      </c>
      <c r="C146" s="9">
        <f t="shared" si="20"/>
        <v>0.006</v>
      </c>
      <c r="D146" s="9">
        <f t="shared" si="21"/>
        <v>255</v>
      </c>
      <c r="E146" s="14">
        <f t="shared" si="22"/>
        <v>0.06</v>
      </c>
      <c r="F146" s="9">
        <f t="shared" si="30"/>
        <v>101</v>
      </c>
      <c r="G146" s="15">
        <f t="shared" si="32"/>
        <v>0.606</v>
      </c>
      <c r="H146" s="11">
        <f t="shared" si="33"/>
        <v>254.98952471341755</v>
      </c>
      <c r="I146" s="11">
        <f t="shared" si="34"/>
        <v>0.010475286582448007</v>
      </c>
      <c r="J146" s="12">
        <f t="shared" si="35"/>
        <v>0.0010475286582451685</v>
      </c>
      <c r="K146" s="13">
        <f t="shared" si="36"/>
        <v>0.9999589204447747</v>
      </c>
      <c r="L146" s="12">
        <f t="shared" si="37"/>
        <v>1.0973162898449229E-05</v>
      </c>
      <c r="M146" s="12">
        <f t="shared" si="38"/>
        <v>195.0749996708051</v>
      </c>
      <c r="N146" s="12">
        <f t="shared" si="39"/>
        <v>321.9059400508335</v>
      </c>
    </row>
    <row r="147" spans="2:14" ht="14.25">
      <c r="B147" s="9">
        <f t="shared" si="19"/>
        <v>10</v>
      </c>
      <c r="C147" s="9">
        <f t="shared" si="20"/>
        <v>0.006</v>
      </c>
      <c r="D147" s="9">
        <f t="shared" si="21"/>
        <v>255</v>
      </c>
      <c r="E147" s="14">
        <f t="shared" si="22"/>
        <v>0.06</v>
      </c>
      <c r="F147" s="9">
        <f t="shared" si="30"/>
        <v>102</v>
      </c>
      <c r="G147" s="15">
        <f t="shared" si="32"/>
        <v>0.612</v>
      </c>
      <c r="H147" s="11">
        <f t="shared" si="33"/>
        <v>254.99052156873555</v>
      </c>
      <c r="I147" s="11">
        <f t="shared" si="34"/>
        <v>0.009478431264454912</v>
      </c>
      <c r="J147" s="12">
        <f t="shared" si="35"/>
        <v>0.00094784312644523</v>
      </c>
      <c r="K147" s="13">
        <f t="shared" si="36"/>
        <v>0.9999628296813159</v>
      </c>
      <c r="L147" s="12">
        <f t="shared" si="37"/>
        <v>8.984065923494683E-06</v>
      </c>
      <c r="M147" s="12">
        <f t="shared" si="38"/>
        <v>195.07499973047803</v>
      </c>
      <c r="N147" s="12">
        <f t="shared" si="39"/>
        <v>318.74999955960465</v>
      </c>
    </row>
    <row r="148" spans="2:14" ht="14.25">
      <c r="B148" s="9">
        <f t="shared" si="19"/>
        <v>10</v>
      </c>
      <c r="C148" s="9">
        <f t="shared" si="20"/>
        <v>0.006</v>
      </c>
      <c r="D148" s="9">
        <f t="shared" si="21"/>
        <v>255</v>
      </c>
      <c r="E148" s="14">
        <f t="shared" si="22"/>
        <v>0.06</v>
      </c>
      <c r="F148" s="9">
        <f t="shared" si="30"/>
        <v>103</v>
      </c>
      <c r="G148" s="15">
        <f t="shared" si="32"/>
        <v>0.618</v>
      </c>
      <c r="H148" s="11">
        <f t="shared" si="33"/>
        <v>254.99142356072767</v>
      </c>
      <c r="I148" s="11">
        <f t="shared" si="34"/>
        <v>0.008576439272331982</v>
      </c>
      <c r="J148" s="12">
        <f t="shared" si="35"/>
        <v>0.0008576439272358336</v>
      </c>
      <c r="K148" s="13">
        <f t="shared" si="36"/>
        <v>0.9999663669048143</v>
      </c>
      <c r="L148" s="12">
        <f t="shared" si="37"/>
        <v>7.355531059245041E-06</v>
      </c>
      <c r="M148" s="12">
        <f t="shared" si="38"/>
        <v>195.07499977933406</v>
      </c>
      <c r="N148" s="12">
        <f t="shared" si="39"/>
        <v>315.6553394487606</v>
      </c>
    </row>
    <row r="149" spans="2:14" ht="14.25">
      <c r="B149" s="9">
        <f t="shared" si="19"/>
        <v>10</v>
      </c>
      <c r="C149" s="9">
        <f t="shared" si="20"/>
        <v>0.006</v>
      </c>
      <c r="D149" s="9">
        <f t="shared" si="21"/>
        <v>255</v>
      </c>
      <c r="E149" s="14">
        <f t="shared" si="22"/>
        <v>0.06</v>
      </c>
      <c r="F149" s="9">
        <f t="shared" si="30"/>
        <v>104</v>
      </c>
      <c r="G149" s="15">
        <f t="shared" si="32"/>
        <v>0.624</v>
      </c>
      <c r="H149" s="11">
        <f t="shared" si="33"/>
        <v>254.99223971683287</v>
      </c>
      <c r="I149" s="11">
        <f t="shared" si="34"/>
        <v>0.0077602831671299555</v>
      </c>
      <c r="J149" s="12">
        <f t="shared" si="35"/>
        <v>0.0007760283167142924</v>
      </c>
      <c r="K149" s="13">
        <f t="shared" si="36"/>
        <v>0.9999695675169916</v>
      </c>
      <c r="L149" s="12">
        <f t="shared" si="37"/>
        <v>6.022199483424182E-06</v>
      </c>
      <c r="M149" s="12">
        <f t="shared" si="38"/>
        <v>195.07499981933404</v>
      </c>
      <c r="N149" s="12">
        <f t="shared" si="39"/>
        <v>312.62019201816355</v>
      </c>
    </row>
    <row r="150" spans="2:14" ht="14.25">
      <c r="B150" s="9">
        <f t="shared" si="19"/>
        <v>10</v>
      </c>
      <c r="C150" s="9">
        <f t="shared" si="20"/>
        <v>0.006</v>
      </c>
      <c r="D150" s="9">
        <f t="shared" si="21"/>
        <v>255</v>
      </c>
      <c r="E150" s="14">
        <f t="shared" si="22"/>
        <v>0.06</v>
      </c>
      <c r="F150" s="9">
        <f t="shared" si="30"/>
        <v>105</v>
      </c>
      <c r="G150" s="15">
        <f t="shared" si="32"/>
        <v>0.63</v>
      </c>
      <c r="H150" s="11">
        <f t="shared" si="33"/>
        <v>254.99297820541582</v>
      </c>
      <c r="I150" s="11">
        <f t="shared" si="34"/>
        <v>0.0070217945841761775</v>
      </c>
      <c r="J150" s="12">
        <f t="shared" si="35"/>
        <v>0.0007021794584185525</v>
      </c>
      <c r="K150" s="13">
        <f t="shared" si="36"/>
        <v>0.9999724635506503</v>
      </c>
      <c r="L150" s="12">
        <f t="shared" si="37"/>
        <v>4.9305599182497175E-06</v>
      </c>
      <c r="M150" s="12">
        <f t="shared" si="38"/>
        <v>195.07499985208324</v>
      </c>
      <c r="N150" s="12">
        <f t="shared" si="39"/>
        <v>309.6428569080686</v>
      </c>
    </row>
    <row r="151" spans="2:14" ht="14.25">
      <c r="B151" s="9">
        <f t="shared" si="19"/>
        <v>10</v>
      </c>
      <c r="C151" s="9">
        <f t="shared" si="20"/>
        <v>0.006</v>
      </c>
      <c r="D151" s="9">
        <f t="shared" si="21"/>
        <v>255</v>
      </c>
      <c r="E151" s="14">
        <f t="shared" si="22"/>
        <v>0.06</v>
      </c>
      <c r="F151" s="9">
        <f t="shared" si="30"/>
        <v>106</v>
      </c>
      <c r="G151" s="15">
        <f t="shared" si="32"/>
        <v>0.636</v>
      </c>
      <c r="H151" s="11">
        <f t="shared" si="33"/>
        <v>254.99364641751845</v>
      </c>
      <c r="I151" s="11">
        <f t="shared" si="34"/>
        <v>0.006353582481551712</v>
      </c>
      <c r="J151" s="12">
        <f t="shared" si="35"/>
        <v>0.0006353582481533306</v>
      </c>
      <c r="K151" s="13">
        <f t="shared" si="36"/>
        <v>0.9999750839902685</v>
      </c>
      <c r="L151" s="12">
        <f t="shared" si="37"/>
        <v>4.036801034964692E-06</v>
      </c>
      <c r="M151" s="12">
        <f t="shared" si="38"/>
        <v>195.074999878896</v>
      </c>
      <c r="N151" s="12">
        <f t="shared" si="39"/>
        <v>306.72169792279243</v>
      </c>
    </row>
    <row r="152" spans="2:14" ht="14.25">
      <c r="B152" s="9">
        <f t="shared" si="19"/>
        <v>10</v>
      </c>
      <c r="C152" s="9">
        <f t="shared" si="20"/>
        <v>0.006</v>
      </c>
      <c r="D152" s="9">
        <f t="shared" si="21"/>
        <v>255</v>
      </c>
      <c r="E152" s="14">
        <f t="shared" si="22"/>
        <v>0.06</v>
      </c>
      <c r="F152" s="9">
        <f t="shared" si="30"/>
        <v>107</v>
      </c>
      <c r="G152" s="15">
        <f t="shared" si="32"/>
        <v>0.642</v>
      </c>
      <c r="H152" s="11">
        <f t="shared" si="33"/>
        <v>254.99425104083213</v>
      </c>
      <c r="I152" s="11">
        <f t="shared" si="34"/>
        <v>0.0057489591678745455</v>
      </c>
      <c r="J152" s="12">
        <f t="shared" si="35"/>
        <v>0.0005748959167869103</v>
      </c>
      <c r="K152" s="13">
        <f t="shared" si="36"/>
        <v>0.9999774550620868</v>
      </c>
      <c r="L152" s="12">
        <f t="shared" si="37"/>
        <v>3.3050531513826216E-06</v>
      </c>
      <c r="M152" s="12">
        <f t="shared" si="38"/>
        <v>195.07499990084844</v>
      </c>
      <c r="N152" s="12">
        <f t="shared" si="39"/>
        <v>303.8551400324742</v>
      </c>
    </row>
    <row r="153" spans="2:14" ht="14.25">
      <c r="B153" s="9">
        <f t="shared" si="19"/>
        <v>10</v>
      </c>
      <c r="C153" s="9">
        <f t="shared" si="20"/>
        <v>0.006</v>
      </c>
      <c r="D153" s="9">
        <f t="shared" si="21"/>
        <v>255</v>
      </c>
      <c r="E153" s="14">
        <f t="shared" si="22"/>
        <v>0.06</v>
      </c>
      <c r="F153" s="9">
        <f t="shared" si="30"/>
        <v>108</v>
      </c>
      <c r="G153" s="15">
        <f aca="true" t="shared" si="40" ref="G153:G216">E153*0.1*F153</f>
        <v>0.648</v>
      </c>
      <c r="H153" s="11">
        <f aca="true" t="shared" si="41" ref="H153:H216">D153*(1-EXP(-G153/E153))</f>
        <v>254.99479812663014</v>
      </c>
      <c r="I153" s="11">
        <f aca="true" t="shared" si="42" ref="I153:I216">D153-H153</f>
        <v>0.005201873369856003</v>
      </c>
      <c r="J153" s="12">
        <f aca="true" t="shared" si="43" ref="J153:J216">D153/B153*EXP(-G153/(B153*C153))</f>
        <v>0.000520187336984884</v>
      </c>
      <c r="K153" s="13">
        <f aca="true" t="shared" si="44" ref="K153:K216">(H153/D153)</f>
        <v>0.9999796004965888</v>
      </c>
      <c r="L153" s="12">
        <f aca="true" t="shared" si="45" ref="L153:L216">D153^2/B153*EXP(-2*G153/E153)</f>
        <v>2.7059486555942527E-06</v>
      </c>
      <c r="M153" s="12">
        <f aca="true" t="shared" si="46" ref="M153:M216">D153^2*C153/2*(1-EXP(-2*G153/(B153*C153)))</f>
        <v>195.07499991882156</v>
      </c>
      <c r="N153" s="12">
        <f aca="true" t="shared" si="47" ref="N153:N216">M153/G153</f>
        <v>301.0416665413913</v>
      </c>
    </row>
    <row r="154" spans="2:14" ht="14.25">
      <c r="B154" s="9">
        <f t="shared" si="19"/>
        <v>10</v>
      </c>
      <c r="C154" s="9">
        <f t="shared" si="20"/>
        <v>0.006</v>
      </c>
      <c r="D154" s="9">
        <f t="shared" si="21"/>
        <v>255</v>
      </c>
      <c r="E154" s="14">
        <f t="shared" si="22"/>
        <v>0.06</v>
      </c>
      <c r="F154" s="9">
        <f t="shared" si="30"/>
        <v>109</v>
      </c>
      <c r="G154" s="15">
        <f t="shared" si="40"/>
        <v>0.654</v>
      </c>
      <c r="H154" s="11">
        <f t="shared" si="41"/>
        <v>254.99529315033107</v>
      </c>
      <c r="I154" s="11">
        <f t="shared" si="42"/>
        <v>0.004706849668934865</v>
      </c>
      <c r="J154" s="12">
        <f t="shared" si="43"/>
        <v>0.0004706849668924042</v>
      </c>
      <c r="K154" s="13">
        <f t="shared" si="44"/>
        <v>0.9999815417660042</v>
      </c>
      <c r="L154" s="12">
        <f t="shared" si="45"/>
        <v>2.2154433805850366E-06</v>
      </c>
      <c r="M154" s="12">
        <f t="shared" si="46"/>
        <v>195.07499993353673</v>
      </c>
      <c r="N154" s="12">
        <f t="shared" si="47"/>
        <v>298.2798164121357</v>
      </c>
    </row>
    <row r="155" spans="2:14" ht="14.25">
      <c r="B155" s="9">
        <f t="shared" si="19"/>
        <v>10</v>
      </c>
      <c r="C155" s="9">
        <f t="shared" si="20"/>
        <v>0.006</v>
      </c>
      <c r="D155" s="9">
        <f t="shared" si="21"/>
        <v>255</v>
      </c>
      <c r="E155" s="14">
        <f t="shared" si="22"/>
        <v>0.06</v>
      </c>
      <c r="F155" s="9">
        <f t="shared" si="30"/>
        <v>110</v>
      </c>
      <c r="G155" s="15">
        <f t="shared" si="40"/>
        <v>0.66</v>
      </c>
      <c r="H155" s="11">
        <f t="shared" si="41"/>
        <v>254.99574106629848</v>
      </c>
      <c r="I155" s="11">
        <f t="shared" si="42"/>
        <v>0.004258933701521528</v>
      </c>
      <c r="J155" s="12">
        <f t="shared" si="43"/>
        <v>0.00042589337015126353</v>
      </c>
      <c r="K155" s="13">
        <f t="shared" si="44"/>
        <v>0.9999832982992097</v>
      </c>
      <c r="L155" s="12">
        <f t="shared" si="45"/>
        <v>1.813851627388012E-06</v>
      </c>
      <c r="M155" s="12">
        <f t="shared" si="46"/>
        <v>195.07499994558447</v>
      </c>
      <c r="N155" s="12">
        <f t="shared" si="47"/>
        <v>295.568181735734</v>
      </c>
    </row>
    <row r="156" spans="2:14" ht="14.25">
      <c r="B156" s="9">
        <f t="shared" si="19"/>
        <v>10</v>
      </c>
      <c r="C156" s="9">
        <f t="shared" si="20"/>
        <v>0.006</v>
      </c>
      <c r="D156" s="9">
        <f t="shared" si="21"/>
        <v>255</v>
      </c>
      <c r="E156" s="14">
        <f t="shared" si="22"/>
        <v>0.06</v>
      </c>
      <c r="F156" s="9">
        <f t="shared" si="30"/>
        <v>111</v>
      </c>
      <c r="G156" s="15">
        <f t="shared" si="40"/>
        <v>0.666</v>
      </c>
      <c r="H156" s="11">
        <f t="shared" si="41"/>
        <v>254.9961463574259</v>
      </c>
      <c r="I156" s="11">
        <f t="shared" si="42"/>
        <v>0.003853642574085825</v>
      </c>
      <c r="J156" s="12">
        <f t="shared" si="43"/>
        <v>0.00038536425740630267</v>
      </c>
      <c r="K156" s="13">
        <f t="shared" si="44"/>
        <v>0.9999848876761801</v>
      </c>
      <c r="L156" s="12">
        <f t="shared" si="45"/>
        <v>1.485056108863111E-06</v>
      </c>
      <c r="M156" s="12">
        <f t="shared" si="46"/>
        <v>195.07499995544833</v>
      </c>
      <c r="N156" s="12">
        <f t="shared" si="47"/>
        <v>292.905405338511</v>
      </c>
    </row>
    <row r="157" spans="2:14" ht="14.25">
      <c r="B157" s="9">
        <f t="shared" si="19"/>
        <v>10</v>
      </c>
      <c r="C157" s="9">
        <f t="shared" si="20"/>
        <v>0.006</v>
      </c>
      <c r="D157" s="9">
        <f t="shared" si="21"/>
        <v>255</v>
      </c>
      <c r="E157" s="14">
        <f t="shared" si="22"/>
        <v>0.06</v>
      </c>
      <c r="F157" s="9">
        <f t="shared" si="30"/>
        <v>112</v>
      </c>
      <c r="G157" s="15">
        <f t="shared" si="40"/>
        <v>0.672</v>
      </c>
      <c r="H157" s="11">
        <f t="shared" si="41"/>
        <v>254.99651308000324</v>
      </c>
      <c r="I157" s="11">
        <f t="shared" si="42"/>
        <v>0.003486919996760207</v>
      </c>
      <c r="J157" s="12">
        <f t="shared" si="43"/>
        <v>0.0003486919996748639</v>
      </c>
      <c r="K157" s="13">
        <f t="shared" si="44"/>
        <v>0.9999863258039343</v>
      </c>
      <c r="L157" s="12">
        <f t="shared" si="45"/>
        <v>1.2158611063725533E-06</v>
      </c>
      <c r="M157" s="12">
        <f t="shared" si="46"/>
        <v>195.0749999635242</v>
      </c>
      <c r="N157" s="12">
        <f t="shared" si="47"/>
        <v>290.29017851714906</v>
      </c>
    </row>
    <row r="158" spans="2:14" ht="14.25">
      <c r="B158" s="9">
        <f t="shared" si="19"/>
        <v>10</v>
      </c>
      <c r="C158" s="9">
        <f t="shared" si="20"/>
        <v>0.006</v>
      </c>
      <c r="D158" s="9">
        <f t="shared" si="21"/>
        <v>255</v>
      </c>
      <c r="E158" s="14">
        <f t="shared" si="22"/>
        <v>0.06</v>
      </c>
      <c r="F158" s="9">
        <f t="shared" si="30"/>
        <v>113</v>
      </c>
      <c r="G158" s="15">
        <f t="shared" si="40"/>
        <v>0.678</v>
      </c>
      <c r="H158" s="11">
        <f t="shared" si="41"/>
        <v>254.99684490431324</v>
      </c>
      <c r="I158" s="11">
        <f t="shared" si="42"/>
        <v>0.003155095686764753</v>
      </c>
      <c r="J158" s="12">
        <f t="shared" si="43"/>
        <v>0.0003155095686755996</v>
      </c>
      <c r="K158" s="13">
        <f t="shared" si="44"/>
        <v>0.9999876270757382</v>
      </c>
      <c r="L158" s="12">
        <f t="shared" si="45"/>
        <v>9.954628792586294E-07</v>
      </c>
      <c r="M158" s="12">
        <f t="shared" si="46"/>
        <v>195.07499997013613</v>
      </c>
      <c r="N158" s="12">
        <f t="shared" si="47"/>
        <v>287.7212388940061</v>
      </c>
    </row>
    <row r="159" spans="2:14" ht="14.25">
      <c r="B159" s="9">
        <f t="shared" si="19"/>
        <v>10</v>
      </c>
      <c r="C159" s="9">
        <f t="shared" si="20"/>
        <v>0.006</v>
      </c>
      <c r="D159" s="9">
        <f t="shared" si="21"/>
        <v>255</v>
      </c>
      <c r="E159" s="14">
        <f t="shared" si="22"/>
        <v>0.06</v>
      </c>
      <c r="F159" s="9">
        <f t="shared" si="30"/>
        <v>114</v>
      </c>
      <c r="G159" s="15">
        <f t="shared" si="40"/>
        <v>0.684</v>
      </c>
      <c r="H159" s="11">
        <f t="shared" si="41"/>
        <v>254.99714515136512</v>
      </c>
      <c r="I159" s="11">
        <f t="shared" si="42"/>
        <v>0.002854848634882501</v>
      </c>
      <c r="J159" s="12">
        <f t="shared" si="43"/>
        <v>0.0002854848634860684</v>
      </c>
      <c r="K159" s="13">
        <f t="shared" si="44"/>
        <v>0.9999888045151574</v>
      </c>
      <c r="L159" s="12">
        <f t="shared" si="45"/>
        <v>8.150160727965914E-07</v>
      </c>
      <c r="M159" s="12">
        <f t="shared" si="46"/>
        <v>195.07499997554953</v>
      </c>
      <c r="N159" s="12">
        <f t="shared" si="47"/>
        <v>285.19736838530633</v>
      </c>
    </row>
    <row r="160" spans="2:14" ht="14.25">
      <c r="B160" s="9">
        <f t="shared" si="19"/>
        <v>10</v>
      </c>
      <c r="C160" s="9">
        <f t="shared" si="20"/>
        <v>0.006</v>
      </c>
      <c r="D160" s="9">
        <f t="shared" si="21"/>
        <v>255</v>
      </c>
      <c r="E160" s="14">
        <f t="shared" si="22"/>
        <v>0.06</v>
      </c>
      <c r="F160" s="9">
        <f t="shared" si="30"/>
        <v>115</v>
      </c>
      <c r="G160" s="15">
        <f t="shared" si="40"/>
        <v>0.6900000000000001</v>
      </c>
      <c r="H160" s="11">
        <f t="shared" si="41"/>
        <v>254.99741682613234</v>
      </c>
      <c r="I160" s="11">
        <f t="shared" si="42"/>
        <v>0.0025831738676629357</v>
      </c>
      <c r="J160" s="12">
        <f t="shared" si="43"/>
        <v>0.0002583173867650826</v>
      </c>
      <c r="K160" s="13">
        <f t="shared" si="44"/>
        <v>0.9999898699064014</v>
      </c>
      <c r="L160" s="12">
        <f t="shared" si="45"/>
        <v>6.67278723051413E-07</v>
      </c>
      <c r="M160" s="12">
        <f t="shared" si="46"/>
        <v>195.07499997998164</v>
      </c>
      <c r="N160" s="12">
        <f t="shared" si="47"/>
        <v>282.7173912753357</v>
      </c>
    </row>
    <row r="161" spans="2:14" ht="14.25">
      <c r="B161" s="9">
        <f t="shared" si="19"/>
        <v>10</v>
      </c>
      <c r="C161" s="9">
        <f t="shared" si="20"/>
        <v>0.006</v>
      </c>
      <c r="D161" s="9">
        <f t="shared" si="21"/>
        <v>255</v>
      </c>
      <c r="E161" s="14">
        <f t="shared" si="22"/>
        <v>0.06</v>
      </c>
      <c r="F161" s="9">
        <f t="shared" si="30"/>
        <v>116</v>
      </c>
      <c r="G161" s="15">
        <f t="shared" si="40"/>
        <v>0.6960000000000001</v>
      </c>
      <c r="H161" s="11">
        <f t="shared" si="41"/>
        <v>254.99766264762727</v>
      </c>
      <c r="I161" s="11">
        <f t="shared" si="42"/>
        <v>0.002337352372734358</v>
      </c>
      <c r="J161" s="12">
        <f t="shared" si="43"/>
        <v>0.00023373523727431386</v>
      </c>
      <c r="K161" s="13">
        <f t="shared" si="44"/>
        <v>0.9999908339122637</v>
      </c>
      <c r="L161" s="12">
        <f t="shared" si="45"/>
        <v>5.46321611436798E-07</v>
      </c>
      <c r="M161" s="12">
        <f t="shared" si="46"/>
        <v>195.07499998361038</v>
      </c>
      <c r="N161" s="12">
        <f t="shared" si="47"/>
        <v>280.2801723902448</v>
      </c>
    </row>
    <row r="162" spans="2:14" ht="14.25">
      <c r="B162" s="9">
        <f t="shared" si="19"/>
        <v>10</v>
      </c>
      <c r="C162" s="9">
        <f t="shared" si="20"/>
        <v>0.006</v>
      </c>
      <c r="D162" s="9">
        <f t="shared" si="21"/>
        <v>255</v>
      </c>
      <c r="E162" s="14">
        <f t="shared" si="22"/>
        <v>0.06</v>
      </c>
      <c r="F162" s="9">
        <f t="shared" si="30"/>
        <v>117</v>
      </c>
      <c r="G162" s="15">
        <f t="shared" si="40"/>
        <v>0.7020000000000001</v>
      </c>
      <c r="H162" s="11">
        <f t="shared" si="41"/>
        <v>254.997885076114</v>
      </c>
      <c r="I162" s="11">
        <f t="shared" si="42"/>
        <v>0.0021149238860118658</v>
      </c>
      <c r="J162" s="12">
        <f t="shared" si="43"/>
        <v>0.0002114923885993126</v>
      </c>
      <c r="K162" s="13">
        <f t="shared" si="44"/>
        <v>0.9999917061808392</v>
      </c>
      <c r="L162" s="12">
        <f t="shared" si="45"/>
        <v>4.472903043544264E-07</v>
      </c>
      <c r="M162" s="12">
        <f t="shared" si="46"/>
        <v>195.0749999865813</v>
      </c>
      <c r="N162" s="12">
        <f t="shared" si="47"/>
        <v>277.8846153655004</v>
      </c>
    </row>
    <row r="163" spans="2:14" ht="14.25">
      <c r="B163" s="9">
        <f t="shared" si="19"/>
        <v>10</v>
      </c>
      <c r="C163" s="9">
        <f t="shared" si="20"/>
        <v>0.006</v>
      </c>
      <c r="D163" s="9">
        <f t="shared" si="21"/>
        <v>255</v>
      </c>
      <c r="E163" s="14">
        <f t="shared" si="22"/>
        <v>0.06</v>
      </c>
      <c r="F163" s="9">
        <f t="shared" si="30"/>
        <v>118</v>
      </c>
      <c r="G163" s="15">
        <f t="shared" si="40"/>
        <v>0.708</v>
      </c>
      <c r="H163" s="11">
        <f t="shared" si="41"/>
        <v>254.99808633773165</v>
      </c>
      <c r="I163" s="11">
        <f t="shared" si="42"/>
        <v>0.0019136622683504356</v>
      </c>
      <c r="J163" s="12">
        <f t="shared" si="43"/>
        <v>0.00019136622683446023</v>
      </c>
      <c r="K163" s="13">
        <f t="shared" si="44"/>
        <v>0.9999924954420849</v>
      </c>
      <c r="L163" s="12">
        <f t="shared" si="45"/>
        <v>3.6621032772858086E-07</v>
      </c>
      <c r="M163" s="12">
        <f t="shared" si="46"/>
        <v>195.07499998901372</v>
      </c>
      <c r="N163" s="12">
        <f t="shared" si="47"/>
        <v>275.5296610014318</v>
      </c>
    </row>
    <row r="164" spans="2:14" ht="14.25">
      <c r="B164" s="9">
        <f t="shared" si="19"/>
        <v>10</v>
      </c>
      <c r="C164" s="9">
        <f t="shared" si="20"/>
        <v>0.006</v>
      </c>
      <c r="D164" s="9">
        <f t="shared" si="21"/>
        <v>255</v>
      </c>
      <c r="E164" s="14">
        <f t="shared" si="22"/>
        <v>0.06</v>
      </c>
      <c r="F164" s="9">
        <f t="shared" si="30"/>
        <v>119</v>
      </c>
      <c r="G164" s="15">
        <f t="shared" si="40"/>
        <v>0.714</v>
      </c>
      <c r="H164" s="11">
        <f t="shared" si="41"/>
        <v>254.99826844677412</v>
      </c>
      <c r="I164" s="11">
        <f t="shared" si="42"/>
        <v>0.0017315532258805888</v>
      </c>
      <c r="J164" s="12">
        <f t="shared" si="43"/>
        <v>0.0001731553225881765</v>
      </c>
      <c r="K164" s="13">
        <f t="shared" si="44"/>
        <v>0.9999932095951927</v>
      </c>
      <c r="L164" s="12">
        <f t="shared" si="45"/>
        <v>2.9982765740615466E-07</v>
      </c>
      <c r="M164" s="12">
        <f t="shared" si="46"/>
        <v>195.0749999910052</v>
      </c>
      <c r="N164" s="12">
        <f t="shared" si="47"/>
        <v>273.21428570168797</v>
      </c>
    </row>
    <row r="165" spans="2:14" ht="14.25">
      <c r="B165" s="9">
        <f t="shared" si="19"/>
        <v>10</v>
      </c>
      <c r="C165" s="9">
        <f t="shared" si="20"/>
        <v>0.006</v>
      </c>
      <c r="D165" s="9">
        <f t="shared" si="21"/>
        <v>255</v>
      </c>
      <c r="E165" s="14">
        <f t="shared" si="22"/>
        <v>0.06</v>
      </c>
      <c r="F165" s="9">
        <f t="shared" si="30"/>
        <v>120</v>
      </c>
      <c r="G165" s="15">
        <f t="shared" si="40"/>
        <v>0.72</v>
      </c>
      <c r="H165" s="11">
        <f t="shared" si="41"/>
        <v>254.9984332258499</v>
      </c>
      <c r="I165" s="11">
        <f t="shared" si="42"/>
        <v>0.0015667741500919874</v>
      </c>
      <c r="J165" s="12">
        <f t="shared" si="43"/>
        <v>0.00015667741500986936</v>
      </c>
      <c r="K165" s="13">
        <f t="shared" si="44"/>
        <v>0.9999938557876467</v>
      </c>
      <c r="L165" s="12">
        <f t="shared" si="45"/>
        <v>2.454781237417483E-07</v>
      </c>
      <c r="M165" s="12">
        <f t="shared" si="46"/>
        <v>195.07499999263567</v>
      </c>
      <c r="N165" s="12">
        <f t="shared" si="47"/>
        <v>270.93749998977177</v>
      </c>
    </row>
    <row r="166" spans="2:14" ht="14.25">
      <c r="B166" s="9">
        <f t="shared" si="19"/>
        <v>10</v>
      </c>
      <c r="C166" s="9">
        <f t="shared" si="20"/>
        <v>0.006</v>
      </c>
      <c r="D166" s="9">
        <f t="shared" si="21"/>
        <v>255</v>
      </c>
      <c r="E166" s="14">
        <f t="shared" si="22"/>
        <v>0.06</v>
      </c>
      <c r="F166" s="9">
        <f t="shared" si="30"/>
        <v>121</v>
      </c>
      <c r="G166" s="15">
        <f t="shared" si="40"/>
        <v>0.726</v>
      </c>
      <c r="H166" s="11">
        <f t="shared" si="41"/>
        <v>254.9985823241234</v>
      </c>
      <c r="I166" s="11">
        <f t="shared" si="42"/>
        <v>0.0014176758766097919</v>
      </c>
      <c r="J166" s="12">
        <f t="shared" si="43"/>
        <v>0.00014176758766207872</v>
      </c>
      <c r="K166" s="13">
        <f t="shared" si="44"/>
        <v>0.9999944404867583</v>
      </c>
      <c r="L166" s="12">
        <f t="shared" si="45"/>
        <v>2.0098048911525177E-07</v>
      </c>
      <c r="M166" s="12">
        <f t="shared" si="46"/>
        <v>195.0749999939706</v>
      </c>
      <c r="N166" s="12">
        <f t="shared" si="47"/>
        <v>268.69834709913306</v>
      </c>
    </row>
    <row r="167" spans="2:14" ht="14.25">
      <c r="B167" s="9">
        <f t="shared" si="19"/>
        <v>10</v>
      </c>
      <c r="C167" s="9">
        <f t="shared" si="20"/>
        <v>0.006</v>
      </c>
      <c r="D167" s="9">
        <f t="shared" si="21"/>
        <v>255</v>
      </c>
      <c r="E167" s="14">
        <f t="shared" si="22"/>
        <v>0.06</v>
      </c>
      <c r="F167" s="9">
        <f t="shared" si="30"/>
        <v>122</v>
      </c>
      <c r="G167" s="15">
        <f t="shared" si="40"/>
        <v>0.732</v>
      </c>
      <c r="H167" s="11">
        <f t="shared" si="41"/>
        <v>254.9987172338202</v>
      </c>
      <c r="I167" s="11">
        <f t="shared" si="42"/>
        <v>0.0012827661797985002</v>
      </c>
      <c r="J167" s="12">
        <f t="shared" si="43"/>
        <v>0.0001282766179813417</v>
      </c>
      <c r="K167" s="13">
        <f t="shared" si="44"/>
        <v>0.9999949695443929</v>
      </c>
      <c r="L167" s="12">
        <f t="shared" si="45"/>
        <v>1.6454890720731074E-07</v>
      </c>
      <c r="M167" s="12">
        <f t="shared" si="46"/>
        <v>195.07499999506354</v>
      </c>
      <c r="N167" s="12">
        <f t="shared" si="47"/>
        <v>266.49590163260046</v>
      </c>
    </row>
    <row r="168" spans="2:14" ht="14.25">
      <c r="B168" s="9">
        <f t="shared" si="19"/>
        <v>10</v>
      </c>
      <c r="C168" s="9">
        <f t="shared" si="20"/>
        <v>0.006</v>
      </c>
      <c r="D168" s="9">
        <f t="shared" si="21"/>
        <v>255</v>
      </c>
      <c r="E168" s="14">
        <f t="shared" si="22"/>
        <v>0.06</v>
      </c>
      <c r="F168" s="9">
        <f t="shared" si="30"/>
        <v>123</v>
      </c>
      <c r="G168" s="15">
        <f t="shared" si="40"/>
        <v>0.738</v>
      </c>
      <c r="H168" s="11">
        <f t="shared" si="41"/>
        <v>254.9988393051619</v>
      </c>
      <c r="I168" s="11">
        <f t="shared" si="42"/>
        <v>0.0011606948380915583</v>
      </c>
      <c r="J168" s="12">
        <f t="shared" si="43"/>
        <v>0.0001160694838086224</v>
      </c>
      <c r="K168" s="13">
        <f t="shared" si="44"/>
        <v>0.9999954482555369</v>
      </c>
      <c r="L168" s="12">
        <f t="shared" si="45"/>
        <v>1.347212507160006E-07</v>
      </c>
      <c r="M168" s="12">
        <f t="shared" si="46"/>
        <v>195.07499999595836</v>
      </c>
      <c r="N168" s="12">
        <f t="shared" si="47"/>
        <v>264.32926828720645</v>
      </c>
    </row>
    <row r="169" spans="2:14" ht="14.25">
      <c r="B169" s="9">
        <f t="shared" si="19"/>
        <v>10</v>
      </c>
      <c r="C169" s="9">
        <f t="shared" si="20"/>
        <v>0.006</v>
      </c>
      <c r="D169" s="9">
        <f t="shared" si="21"/>
        <v>255</v>
      </c>
      <c r="E169" s="14">
        <f t="shared" si="22"/>
        <v>0.06</v>
      </c>
      <c r="F169" s="9">
        <f t="shared" si="30"/>
        <v>124</v>
      </c>
      <c r="G169" s="15">
        <f t="shared" si="40"/>
        <v>0.744</v>
      </c>
      <c r="H169" s="11">
        <f t="shared" si="41"/>
        <v>254.9989497598796</v>
      </c>
      <c r="I169" s="11">
        <f t="shared" si="42"/>
        <v>0.0010502401204064427</v>
      </c>
      <c r="J169" s="12">
        <f t="shared" si="43"/>
        <v>0.00010502401204216055</v>
      </c>
      <c r="K169" s="13">
        <f t="shared" si="44"/>
        <v>0.9999958814112925</v>
      </c>
      <c r="L169" s="12">
        <f t="shared" si="45"/>
        <v>1.1030043105431885E-07</v>
      </c>
      <c r="M169" s="12">
        <f t="shared" si="46"/>
        <v>195.07499999669102</v>
      </c>
      <c r="N169" s="12">
        <f t="shared" si="47"/>
        <v>262.19758064071374</v>
      </c>
    </row>
    <row r="170" spans="2:14" ht="14.25">
      <c r="B170" s="9">
        <f t="shared" si="19"/>
        <v>10</v>
      </c>
      <c r="C170" s="9">
        <f t="shared" si="20"/>
        <v>0.006</v>
      </c>
      <c r="D170" s="9">
        <f t="shared" si="21"/>
        <v>255</v>
      </c>
      <c r="E170" s="14">
        <f t="shared" si="22"/>
        <v>0.06</v>
      </c>
      <c r="F170" s="9">
        <f t="shared" si="30"/>
        <v>125</v>
      </c>
      <c r="G170" s="15">
        <f t="shared" si="40"/>
        <v>0.75</v>
      </c>
      <c r="H170" s="11">
        <f t="shared" si="41"/>
        <v>254.99904970344113</v>
      </c>
      <c r="I170" s="11">
        <f t="shared" si="42"/>
        <v>0.0009502965588694678</v>
      </c>
      <c r="J170" s="12">
        <f t="shared" si="43"/>
        <v>9.502965588800611E-05</v>
      </c>
      <c r="K170" s="13">
        <f t="shared" si="44"/>
        <v>0.999996273346828</v>
      </c>
      <c r="L170" s="12">
        <f t="shared" si="45"/>
        <v>9.030635498192854E-08</v>
      </c>
      <c r="M170" s="12">
        <f t="shared" si="46"/>
        <v>195.07499999729083</v>
      </c>
      <c r="N170" s="12">
        <f t="shared" si="47"/>
        <v>260.0999999963878</v>
      </c>
    </row>
    <row r="171" spans="2:14" ht="14.25">
      <c r="B171" s="9">
        <f t="shared" si="19"/>
        <v>10</v>
      </c>
      <c r="C171" s="9">
        <f t="shared" si="20"/>
        <v>0.006</v>
      </c>
      <c r="D171" s="9">
        <f t="shared" si="21"/>
        <v>255</v>
      </c>
      <c r="E171" s="14">
        <f t="shared" si="22"/>
        <v>0.06</v>
      </c>
      <c r="F171" s="9">
        <f t="shared" si="30"/>
        <v>126</v>
      </c>
      <c r="G171" s="15">
        <f t="shared" si="40"/>
        <v>0.756</v>
      </c>
      <c r="H171" s="11">
        <f t="shared" si="41"/>
        <v>254.9991401361153</v>
      </c>
      <c r="I171" s="11">
        <f t="shared" si="42"/>
        <v>0.0008598638846990525</v>
      </c>
      <c r="J171" s="12">
        <f t="shared" si="43"/>
        <v>8.598638847054905E-05</v>
      </c>
      <c r="K171" s="13">
        <f t="shared" si="44"/>
        <v>0.9999966279847659</v>
      </c>
      <c r="L171" s="12">
        <f t="shared" si="45"/>
        <v>7.39365900220817E-08</v>
      </c>
      <c r="M171" s="12">
        <f t="shared" si="46"/>
        <v>195.07499999778193</v>
      </c>
      <c r="N171" s="12">
        <f t="shared" si="47"/>
        <v>258.0357142827803</v>
      </c>
    </row>
    <row r="172" spans="2:14" ht="14.25">
      <c r="B172" s="9">
        <f t="shared" si="19"/>
        <v>10</v>
      </c>
      <c r="C172" s="9">
        <f t="shared" si="20"/>
        <v>0.006</v>
      </c>
      <c r="D172" s="9">
        <f t="shared" si="21"/>
        <v>255</v>
      </c>
      <c r="E172" s="14">
        <f t="shared" si="22"/>
        <v>0.06</v>
      </c>
      <c r="F172" s="9">
        <f t="shared" si="30"/>
        <v>127</v>
      </c>
      <c r="G172" s="15">
        <f t="shared" si="40"/>
        <v>0.762</v>
      </c>
      <c r="H172" s="11">
        <f t="shared" si="41"/>
        <v>254.99922196298272</v>
      </c>
      <c r="I172" s="11">
        <f t="shared" si="42"/>
        <v>0.0007780370172838502</v>
      </c>
      <c r="J172" s="12">
        <f t="shared" si="43"/>
        <v>7.780370172992863E-05</v>
      </c>
      <c r="K172" s="13">
        <f t="shared" si="44"/>
        <v>0.999996948874442</v>
      </c>
      <c r="L172" s="12">
        <f t="shared" si="45"/>
        <v>6.053416002879699E-08</v>
      </c>
      <c r="M172" s="12">
        <f t="shared" si="46"/>
        <v>195.074999998184</v>
      </c>
      <c r="N172" s="12">
        <f t="shared" si="47"/>
        <v>256.0039370054908</v>
      </c>
    </row>
    <row r="173" spans="2:14" ht="14.25">
      <c r="B173" s="9">
        <f aca="true" t="shared" si="48" ref="B173:B236">$E$8</f>
        <v>10</v>
      </c>
      <c r="C173" s="9">
        <f aca="true" t="shared" si="49" ref="C173:C236">$E$6/10^6</f>
        <v>0.006</v>
      </c>
      <c r="D173" s="9">
        <f aca="true" t="shared" si="50" ref="D173:D236">$E$5</f>
        <v>255</v>
      </c>
      <c r="E173" s="14">
        <f aca="true" t="shared" si="51" ref="E173:E236">$E$9</f>
        <v>0.06</v>
      </c>
      <c r="F173" s="9">
        <f t="shared" si="30"/>
        <v>128</v>
      </c>
      <c r="G173" s="15">
        <f t="shared" si="40"/>
        <v>0.768</v>
      </c>
      <c r="H173" s="11">
        <f t="shared" si="41"/>
        <v>254.99929600299413</v>
      </c>
      <c r="I173" s="11">
        <f t="shared" si="42"/>
        <v>0.0007039970058713152</v>
      </c>
      <c r="J173" s="12">
        <f t="shared" si="43"/>
        <v>7.039970058694856E-05</v>
      </c>
      <c r="K173" s="13">
        <f t="shared" si="44"/>
        <v>0.999997239227428</v>
      </c>
      <c r="L173" s="12">
        <f t="shared" si="45"/>
        <v>4.956117842732007E-08</v>
      </c>
      <c r="M173" s="12">
        <f t="shared" si="46"/>
        <v>195.07499999851316</v>
      </c>
      <c r="N173" s="12">
        <f t="shared" si="47"/>
        <v>254.003906248064</v>
      </c>
    </row>
    <row r="174" spans="2:14" ht="14.25">
      <c r="B174" s="9">
        <f t="shared" si="48"/>
        <v>10</v>
      </c>
      <c r="C174" s="9">
        <f t="shared" si="49"/>
        <v>0.006</v>
      </c>
      <c r="D174" s="9">
        <f t="shared" si="50"/>
        <v>255</v>
      </c>
      <c r="E174" s="14">
        <f t="shared" si="51"/>
        <v>0.06</v>
      </c>
      <c r="F174" s="9">
        <f t="shared" si="30"/>
        <v>129</v>
      </c>
      <c r="G174" s="15">
        <f t="shared" si="40"/>
        <v>0.774</v>
      </c>
      <c r="H174" s="11">
        <f t="shared" si="41"/>
        <v>254.9993629971669</v>
      </c>
      <c r="I174" s="11">
        <f t="shared" si="42"/>
        <v>0.0006370028330877631</v>
      </c>
      <c r="J174" s="12">
        <f t="shared" si="43"/>
        <v>6.370028330959919E-05</v>
      </c>
      <c r="K174" s="13">
        <f t="shared" si="44"/>
        <v>0.9999975019496742</v>
      </c>
      <c r="L174" s="12">
        <f t="shared" si="45"/>
        <v>4.0577260937232014E-08</v>
      </c>
      <c r="M174" s="12">
        <f t="shared" si="46"/>
        <v>195.07499999878272</v>
      </c>
      <c r="N174" s="12">
        <f t="shared" si="47"/>
        <v>252.0348837193575</v>
      </c>
    </row>
    <row r="175" spans="2:14" ht="14.25">
      <c r="B175" s="9">
        <f t="shared" si="48"/>
        <v>10</v>
      </c>
      <c r="C175" s="9">
        <f t="shared" si="49"/>
        <v>0.006</v>
      </c>
      <c r="D175" s="9">
        <f t="shared" si="50"/>
        <v>255</v>
      </c>
      <c r="E175" s="14">
        <f t="shared" si="51"/>
        <v>0.06</v>
      </c>
      <c r="F175" s="9">
        <f t="shared" si="30"/>
        <v>130</v>
      </c>
      <c r="G175" s="15">
        <f t="shared" si="40"/>
        <v>0.78</v>
      </c>
      <c r="H175" s="11">
        <f t="shared" si="41"/>
        <v>254.99942361600122</v>
      </c>
      <c r="I175" s="11">
        <f t="shared" si="42"/>
        <v>0.0005763839987764641</v>
      </c>
      <c r="J175" s="12">
        <f t="shared" si="43"/>
        <v>5.7638399878016787E-05</v>
      </c>
      <c r="K175" s="13">
        <f t="shared" si="44"/>
        <v>0.999997739670593</v>
      </c>
      <c r="L175" s="12">
        <f t="shared" si="45"/>
        <v>3.322185140498165E-08</v>
      </c>
      <c r="M175" s="12">
        <f t="shared" si="46"/>
        <v>195.07499999900335</v>
      </c>
      <c r="N175" s="12">
        <f t="shared" si="47"/>
        <v>250.09615384487608</v>
      </c>
    </row>
    <row r="176" spans="2:14" ht="14.25">
      <c r="B176" s="9">
        <f t="shared" si="48"/>
        <v>10</v>
      </c>
      <c r="C176" s="9">
        <f t="shared" si="49"/>
        <v>0.006</v>
      </c>
      <c r="D176" s="9">
        <f t="shared" si="50"/>
        <v>255</v>
      </c>
      <c r="E176" s="14">
        <f t="shared" si="51"/>
        <v>0.06</v>
      </c>
      <c r="F176" s="9">
        <f t="shared" si="30"/>
        <v>131</v>
      </c>
      <c r="G176" s="15">
        <f t="shared" si="40"/>
        <v>0.786</v>
      </c>
      <c r="H176" s="11">
        <f t="shared" si="41"/>
        <v>254.99947846619074</v>
      </c>
      <c r="I176" s="11">
        <f t="shared" si="42"/>
        <v>0.0005215338092625643</v>
      </c>
      <c r="J176" s="12">
        <f t="shared" si="43"/>
        <v>5.215338092534889E-05</v>
      </c>
      <c r="K176" s="13">
        <f t="shared" si="44"/>
        <v>0.9999979547693755</v>
      </c>
      <c r="L176" s="12">
        <f t="shared" si="45"/>
        <v>2.7199751419445457E-08</v>
      </c>
      <c r="M176" s="12">
        <f t="shared" si="46"/>
        <v>195.07499999918403</v>
      </c>
      <c r="N176" s="12">
        <f t="shared" si="47"/>
        <v>248.1870228997252</v>
      </c>
    </row>
    <row r="177" spans="2:14" ht="14.25">
      <c r="B177" s="9">
        <f t="shared" si="48"/>
        <v>10</v>
      </c>
      <c r="C177" s="9">
        <f t="shared" si="49"/>
        <v>0.006</v>
      </c>
      <c r="D177" s="9">
        <f t="shared" si="50"/>
        <v>255</v>
      </c>
      <c r="E177" s="14">
        <f t="shared" si="51"/>
        <v>0.06</v>
      </c>
      <c r="F177" s="9">
        <f t="shared" si="30"/>
        <v>132</v>
      </c>
      <c r="G177" s="15">
        <f t="shared" si="40"/>
        <v>0.792</v>
      </c>
      <c r="H177" s="11">
        <f t="shared" si="41"/>
        <v>254.9995280966946</v>
      </c>
      <c r="I177" s="11">
        <f t="shared" si="42"/>
        <v>0.0004719033053959265</v>
      </c>
      <c r="J177" s="12">
        <f t="shared" si="43"/>
        <v>4.719033053833857E-05</v>
      </c>
      <c r="K177" s="13">
        <f t="shared" si="44"/>
        <v>0.9999981493988024</v>
      </c>
      <c r="L177" s="12">
        <f t="shared" si="45"/>
        <v>2.22692729631765E-08</v>
      </c>
      <c r="M177" s="12">
        <f t="shared" si="46"/>
        <v>195.07499999933194</v>
      </c>
      <c r="N177" s="12">
        <f t="shared" si="47"/>
        <v>246.30681818097466</v>
      </c>
    </row>
    <row r="178" spans="2:14" ht="14.25">
      <c r="B178" s="9">
        <f t="shared" si="48"/>
        <v>10</v>
      </c>
      <c r="C178" s="9">
        <f t="shared" si="49"/>
        <v>0.006</v>
      </c>
      <c r="D178" s="9">
        <f t="shared" si="50"/>
        <v>255</v>
      </c>
      <c r="E178" s="14">
        <f t="shared" si="51"/>
        <v>0.06</v>
      </c>
      <c r="F178" s="9">
        <f t="shared" si="30"/>
        <v>133</v>
      </c>
      <c r="G178" s="15">
        <f t="shared" si="40"/>
        <v>0.798</v>
      </c>
      <c r="H178" s="11">
        <f t="shared" si="41"/>
        <v>254.9995730042316</v>
      </c>
      <c r="I178" s="11">
        <f t="shared" si="42"/>
        <v>0.00042699576840732334</v>
      </c>
      <c r="J178" s="12">
        <f t="shared" si="43"/>
        <v>4.269957684057378E-05</v>
      </c>
      <c r="K178" s="13">
        <f t="shared" si="44"/>
        <v>0.9999983255067906</v>
      </c>
      <c r="L178" s="12">
        <f t="shared" si="45"/>
        <v>1.823253862364065E-08</v>
      </c>
      <c r="M178" s="12">
        <f t="shared" si="46"/>
        <v>195.07499999945304</v>
      </c>
      <c r="N178" s="12">
        <f t="shared" si="47"/>
        <v>244.4548872173597</v>
      </c>
    </row>
    <row r="179" spans="2:14" ht="14.25">
      <c r="B179" s="9">
        <f t="shared" si="48"/>
        <v>10</v>
      </c>
      <c r="C179" s="9">
        <f t="shared" si="49"/>
        <v>0.006</v>
      </c>
      <c r="D179" s="9">
        <f t="shared" si="50"/>
        <v>255</v>
      </c>
      <c r="E179" s="14">
        <f t="shared" si="51"/>
        <v>0.06</v>
      </c>
      <c r="F179" s="9">
        <f t="shared" si="30"/>
        <v>134</v>
      </c>
      <c r="G179" s="15">
        <f t="shared" si="40"/>
        <v>0.804</v>
      </c>
      <c r="H179" s="11">
        <f t="shared" si="41"/>
        <v>254.9996136382514</v>
      </c>
      <c r="I179" s="11">
        <f t="shared" si="42"/>
        <v>0.0003863617486103976</v>
      </c>
      <c r="J179" s="12">
        <f t="shared" si="43"/>
        <v>3.8636174859652786E-05</v>
      </c>
      <c r="K179" s="13">
        <f t="shared" si="44"/>
        <v>0.9999984848558878</v>
      </c>
      <c r="L179" s="12">
        <f t="shared" si="45"/>
        <v>1.4927540077856657E-08</v>
      </c>
      <c r="M179" s="12">
        <f t="shared" si="46"/>
        <v>195.0749999995522</v>
      </c>
      <c r="N179" s="12">
        <f t="shared" si="47"/>
        <v>242.6305970143684</v>
      </c>
    </row>
    <row r="180" spans="2:14" ht="14.25">
      <c r="B180" s="9">
        <f t="shared" si="48"/>
        <v>10</v>
      </c>
      <c r="C180" s="9">
        <f t="shared" si="49"/>
        <v>0.006</v>
      </c>
      <c r="D180" s="9">
        <f t="shared" si="50"/>
        <v>255</v>
      </c>
      <c r="E180" s="14">
        <f t="shared" si="51"/>
        <v>0.06</v>
      </c>
      <c r="F180" s="9">
        <f aca="true" t="shared" si="52" ref="F180:F243">F179+1</f>
        <v>135</v>
      </c>
      <c r="G180" s="15">
        <f t="shared" si="40"/>
        <v>0.81</v>
      </c>
      <c r="H180" s="11">
        <f t="shared" si="41"/>
        <v>254.999650405433</v>
      </c>
      <c r="I180" s="11">
        <f t="shared" si="42"/>
        <v>0.0003495945670124456</v>
      </c>
      <c r="J180" s="12">
        <f t="shared" si="43"/>
        <v>3.495945670279409E-05</v>
      </c>
      <c r="K180" s="13">
        <f t="shared" si="44"/>
        <v>0.9999986290409136</v>
      </c>
      <c r="L180" s="12">
        <f t="shared" si="45"/>
        <v>1.2221636129545346E-08</v>
      </c>
      <c r="M180" s="12">
        <f t="shared" si="46"/>
        <v>195.07499999963338</v>
      </c>
      <c r="N180" s="12">
        <f t="shared" si="47"/>
        <v>240.8333333328807</v>
      </c>
    </row>
    <row r="181" spans="2:14" ht="14.25">
      <c r="B181" s="9">
        <f t="shared" si="48"/>
        <v>10</v>
      </c>
      <c r="C181" s="9">
        <f t="shared" si="49"/>
        <v>0.006</v>
      </c>
      <c r="D181" s="9">
        <f t="shared" si="50"/>
        <v>255</v>
      </c>
      <c r="E181" s="14">
        <f t="shared" si="51"/>
        <v>0.06</v>
      </c>
      <c r="F181" s="9">
        <f t="shared" si="52"/>
        <v>136</v>
      </c>
      <c r="G181" s="15">
        <f t="shared" si="40"/>
        <v>0.8160000000000001</v>
      </c>
      <c r="H181" s="11">
        <f t="shared" si="41"/>
        <v>254.9996836737546</v>
      </c>
      <c r="I181" s="11">
        <f t="shared" si="42"/>
        <v>0.0003163262454108917</v>
      </c>
      <c r="J181" s="12">
        <f t="shared" si="43"/>
        <v>3.1632624538896135E-05</v>
      </c>
      <c r="K181" s="13">
        <f t="shared" si="44"/>
        <v>0.99999875950492</v>
      </c>
      <c r="L181" s="12">
        <f t="shared" si="45"/>
        <v>1.0006229352187739E-08</v>
      </c>
      <c r="M181" s="12">
        <f t="shared" si="46"/>
        <v>195.07499999969983</v>
      </c>
      <c r="N181" s="12">
        <f t="shared" si="47"/>
        <v>239.06249999963214</v>
      </c>
    </row>
    <row r="182" spans="2:14" ht="14.25">
      <c r="B182" s="9">
        <f t="shared" si="48"/>
        <v>10</v>
      </c>
      <c r="C182" s="9">
        <f t="shared" si="49"/>
        <v>0.006</v>
      </c>
      <c r="D182" s="9">
        <f t="shared" si="50"/>
        <v>255</v>
      </c>
      <c r="E182" s="14">
        <f t="shared" si="51"/>
        <v>0.06</v>
      </c>
      <c r="F182" s="9">
        <f t="shared" si="52"/>
        <v>137</v>
      </c>
      <c r="G182" s="15">
        <f t="shared" si="40"/>
        <v>0.8220000000000001</v>
      </c>
      <c r="H182" s="11">
        <f t="shared" si="41"/>
        <v>254.9997137761769</v>
      </c>
      <c r="I182" s="11">
        <f t="shared" si="42"/>
        <v>0.0002862238231102765</v>
      </c>
      <c r="J182" s="12">
        <f t="shared" si="43"/>
        <v>2.8622382313475726E-05</v>
      </c>
      <c r="K182" s="13">
        <f t="shared" si="44"/>
        <v>0.9999988775536348</v>
      </c>
      <c r="L182" s="12">
        <f t="shared" si="45"/>
        <v>8.192407692987681E-09</v>
      </c>
      <c r="M182" s="12">
        <f t="shared" si="46"/>
        <v>195.07499999975425</v>
      </c>
      <c r="N182" s="12">
        <f t="shared" si="47"/>
        <v>237.3175182478762</v>
      </c>
    </row>
    <row r="183" spans="2:14" ht="14.25">
      <c r="B183" s="9">
        <f t="shared" si="48"/>
        <v>10</v>
      </c>
      <c r="C183" s="9">
        <f t="shared" si="49"/>
        <v>0.006</v>
      </c>
      <c r="D183" s="9">
        <f t="shared" si="50"/>
        <v>255</v>
      </c>
      <c r="E183" s="14">
        <f t="shared" si="51"/>
        <v>0.06</v>
      </c>
      <c r="F183" s="9">
        <f t="shared" si="52"/>
        <v>138</v>
      </c>
      <c r="G183" s="15">
        <f t="shared" si="40"/>
        <v>0.8280000000000001</v>
      </c>
      <c r="H183" s="11">
        <f t="shared" si="41"/>
        <v>254.9997410139749</v>
      </c>
      <c r="I183" s="11">
        <f t="shared" si="42"/>
        <v>0.00025898602510210367</v>
      </c>
      <c r="J183" s="12">
        <f t="shared" si="43"/>
        <v>2.5898602510563453E-05</v>
      </c>
      <c r="K183" s="13">
        <f t="shared" si="44"/>
        <v>0.999998984368529</v>
      </c>
      <c r="L183" s="12">
        <f t="shared" si="45"/>
        <v>6.707376120001637E-09</v>
      </c>
      <c r="M183" s="12">
        <f t="shared" si="46"/>
        <v>195.0749999997988</v>
      </c>
      <c r="N183" s="12">
        <f t="shared" si="47"/>
        <v>235.5978260867135</v>
      </c>
    </row>
    <row r="184" spans="2:14" ht="14.25">
      <c r="B184" s="9">
        <f t="shared" si="48"/>
        <v>10</v>
      </c>
      <c r="C184" s="9">
        <f t="shared" si="49"/>
        <v>0.006</v>
      </c>
      <c r="D184" s="9">
        <f t="shared" si="50"/>
        <v>255</v>
      </c>
      <c r="E184" s="14">
        <f t="shared" si="51"/>
        <v>0.06</v>
      </c>
      <c r="F184" s="9">
        <f t="shared" si="52"/>
        <v>139</v>
      </c>
      <c r="G184" s="15">
        <f t="shared" si="40"/>
        <v>0.834</v>
      </c>
      <c r="H184" s="11">
        <f t="shared" si="41"/>
        <v>254.99976565975373</v>
      </c>
      <c r="I184" s="11">
        <f t="shared" si="42"/>
        <v>0.00023434024626567407</v>
      </c>
      <c r="J184" s="12">
        <f t="shared" si="43"/>
        <v>2.3434024626397905E-05</v>
      </c>
      <c r="K184" s="13">
        <f t="shared" si="44"/>
        <v>0.9999990810186421</v>
      </c>
      <c r="L184" s="12">
        <f t="shared" si="45"/>
        <v>5.4915351019062356E-09</v>
      </c>
      <c r="M184" s="12">
        <f t="shared" si="46"/>
        <v>195.07499999983526</v>
      </c>
      <c r="N184" s="12">
        <f t="shared" si="47"/>
        <v>233.90287769764421</v>
      </c>
    </row>
    <row r="185" spans="2:14" ht="14.25">
      <c r="B185" s="9">
        <f t="shared" si="48"/>
        <v>10</v>
      </c>
      <c r="C185" s="9">
        <f t="shared" si="49"/>
        <v>0.006</v>
      </c>
      <c r="D185" s="9">
        <f t="shared" si="50"/>
        <v>255</v>
      </c>
      <c r="E185" s="14">
        <f t="shared" si="51"/>
        <v>0.06</v>
      </c>
      <c r="F185" s="9">
        <f t="shared" si="52"/>
        <v>140</v>
      </c>
      <c r="G185" s="15">
        <f t="shared" si="40"/>
        <v>0.84</v>
      </c>
      <c r="H185" s="11">
        <f t="shared" si="41"/>
        <v>254.99978796017663</v>
      </c>
      <c r="I185" s="11">
        <f t="shared" si="42"/>
        <v>0.00021203982336714944</v>
      </c>
      <c r="J185" s="12">
        <f t="shared" si="43"/>
        <v>2.120398233714098E-05</v>
      </c>
      <c r="K185" s="13">
        <f t="shared" si="44"/>
        <v>0.9999991684712809</v>
      </c>
      <c r="L185" s="12">
        <f t="shared" si="45"/>
        <v>4.496088669537867E-09</v>
      </c>
      <c r="M185" s="12">
        <f t="shared" si="46"/>
        <v>195.07499999986513</v>
      </c>
      <c r="N185" s="12">
        <f t="shared" si="47"/>
        <v>232.2321428569823</v>
      </c>
    </row>
    <row r="186" spans="2:14" ht="14.25">
      <c r="B186" s="9">
        <f t="shared" si="48"/>
        <v>10</v>
      </c>
      <c r="C186" s="9">
        <f t="shared" si="49"/>
        <v>0.006</v>
      </c>
      <c r="D186" s="9">
        <f t="shared" si="50"/>
        <v>255</v>
      </c>
      <c r="E186" s="14">
        <f t="shared" si="51"/>
        <v>0.06</v>
      </c>
      <c r="F186" s="9">
        <f t="shared" si="52"/>
        <v>141</v>
      </c>
      <c r="G186" s="15">
        <f t="shared" si="40"/>
        <v>0.846</v>
      </c>
      <c r="H186" s="11">
        <f t="shared" si="41"/>
        <v>254.9998081384337</v>
      </c>
      <c r="I186" s="11">
        <f t="shared" si="42"/>
        <v>0.00019186156629302786</v>
      </c>
      <c r="J186" s="12">
        <f t="shared" si="43"/>
        <v>1.9186156630018745E-05</v>
      </c>
      <c r="K186" s="13">
        <f t="shared" si="44"/>
        <v>0.9999992476017008</v>
      </c>
      <c r="L186" s="12">
        <f t="shared" si="45"/>
        <v>3.681086062316122E-09</v>
      </c>
      <c r="M186" s="12">
        <f t="shared" si="46"/>
        <v>195.0749999998896</v>
      </c>
      <c r="N186" s="12">
        <f t="shared" si="47"/>
        <v>230.58510638284824</v>
      </c>
    </row>
    <row r="187" spans="2:14" ht="14.25">
      <c r="B187" s="9">
        <f t="shared" si="48"/>
        <v>10</v>
      </c>
      <c r="C187" s="9">
        <f t="shared" si="49"/>
        <v>0.006</v>
      </c>
      <c r="D187" s="9">
        <f t="shared" si="50"/>
        <v>255</v>
      </c>
      <c r="E187" s="14">
        <f t="shared" si="51"/>
        <v>0.06</v>
      </c>
      <c r="F187" s="9">
        <f t="shared" si="52"/>
        <v>142</v>
      </c>
      <c r="G187" s="15">
        <f t="shared" si="40"/>
        <v>0.852</v>
      </c>
      <c r="H187" s="11">
        <f t="shared" si="41"/>
        <v>254.99982639647573</v>
      </c>
      <c r="I187" s="11">
        <f t="shared" si="42"/>
        <v>0.0001736035242743128</v>
      </c>
      <c r="J187" s="12">
        <f t="shared" si="43"/>
        <v>1.7360352427139643E-05</v>
      </c>
      <c r="K187" s="13">
        <f t="shared" si="44"/>
        <v>0.9999993192018656</v>
      </c>
      <c r="L187" s="12">
        <f t="shared" si="45"/>
        <v>3.013818363944933E-09</v>
      </c>
      <c r="M187" s="12">
        <f t="shared" si="46"/>
        <v>195.0749999999096</v>
      </c>
      <c r="N187" s="12">
        <f t="shared" si="47"/>
        <v>228.96126760552772</v>
      </c>
    </row>
    <row r="188" spans="2:14" ht="14.25">
      <c r="B188" s="9">
        <f t="shared" si="48"/>
        <v>10</v>
      </c>
      <c r="C188" s="9">
        <f t="shared" si="49"/>
        <v>0.006</v>
      </c>
      <c r="D188" s="9">
        <f t="shared" si="50"/>
        <v>255</v>
      </c>
      <c r="E188" s="14">
        <f t="shared" si="51"/>
        <v>0.06</v>
      </c>
      <c r="F188" s="9">
        <f t="shared" si="52"/>
        <v>143</v>
      </c>
      <c r="G188" s="15">
        <f t="shared" si="40"/>
        <v>0.858</v>
      </c>
      <c r="H188" s="11">
        <f t="shared" si="41"/>
        <v>254.99984291703532</v>
      </c>
      <c r="I188" s="11">
        <f t="shared" si="42"/>
        <v>0.00015708296467664695</v>
      </c>
      <c r="J188" s="12">
        <f t="shared" si="43"/>
        <v>1.5708296466367344E-05</v>
      </c>
      <c r="K188" s="13">
        <f t="shared" si="44"/>
        <v>0.9999993839883738</v>
      </c>
      <c r="L188" s="12">
        <f t="shared" si="45"/>
        <v>2.467505778752888E-09</v>
      </c>
      <c r="M188" s="12">
        <f t="shared" si="46"/>
        <v>195.07499999992598</v>
      </c>
      <c r="N188" s="12">
        <f t="shared" si="47"/>
        <v>227.36013986005358</v>
      </c>
    </row>
    <row r="189" spans="2:14" ht="14.25">
      <c r="B189" s="9">
        <f t="shared" si="48"/>
        <v>10</v>
      </c>
      <c r="C189" s="9">
        <f t="shared" si="49"/>
        <v>0.006</v>
      </c>
      <c r="D189" s="9">
        <f t="shared" si="50"/>
        <v>255</v>
      </c>
      <c r="E189" s="14">
        <f t="shared" si="51"/>
        <v>0.06</v>
      </c>
      <c r="F189" s="9">
        <f t="shared" si="52"/>
        <v>144</v>
      </c>
      <c r="G189" s="15">
        <f t="shared" si="40"/>
        <v>0.864</v>
      </c>
      <c r="H189" s="11">
        <f t="shared" si="41"/>
        <v>254.99985786545582</v>
      </c>
      <c r="I189" s="11">
        <f t="shared" si="42"/>
        <v>0.00014213454417699722</v>
      </c>
      <c r="J189" s="12">
        <f t="shared" si="43"/>
        <v>1.4213454416371218E-05</v>
      </c>
      <c r="K189" s="13">
        <f t="shared" si="44"/>
        <v>0.9999994426096307</v>
      </c>
      <c r="L189" s="12">
        <f t="shared" si="45"/>
        <v>2.0202228644626256E-09</v>
      </c>
      <c r="M189" s="12">
        <f t="shared" si="46"/>
        <v>195.07499999993942</v>
      </c>
      <c r="N189" s="12">
        <f t="shared" si="47"/>
        <v>225.78124999992988</v>
      </c>
    </row>
    <row r="190" spans="2:14" ht="14.25">
      <c r="B190" s="9">
        <f t="shared" si="48"/>
        <v>10</v>
      </c>
      <c r="C190" s="9">
        <f t="shared" si="49"/>
        <v>0.006</v>
      </c>
      <c r="D190" s="9">
        <f t="shared" si="50"/>
        <v>255</v>
      </c>
      <c r="E190" s="14">
        <f t="shared" si="51"/>
        <v>0.06</v>
      </c>
      <c r="F190" s="9">
        <f t="shared" si="52"/>
        <v>145</v>
      </c>
      <c r="G190" s="15">
        <f t="shared" si="40"/>
        <v>0.87</v>
      </c>
      <c r="H190" s="11">
        <f t="shared" si="41"/>
        <v>254.99987139134606</v>
      </c>
      <c r="I190" s="11">
        <f t="shared" si="42"/>
        <v>0.00012860865393804488</v>
      </c>
      <c r="J190" s="12">
        <f t="shared" si="43"/>
        <v>1.2860865395481145E-05</v>
      </c>
      <c r="K190" s="13">
        <f t="shared" si="44"/>
        <v>0.9999994956523375</v>
      </c>
      <c r="L190" s="12">
        <f t="shared" si="45"/>
        <v>1.654018587206844E-09</v>
      </c>
      <c r="M190" s="12">
        <f t="shared" si="46"/>
        <v>195.0749999999504</v>
      </c>
      <c r="N190" s="12">
        <f t="shared" si="47"/>
        <v>224.22413793097746</v>
      </c>
    </row>
    <row r="191" spans="2:14" ht="14.25">
      <c r="B191" s="9">
        <f t="shared" si="48"/>
        <v>10</v>
      </c>
      <c r="C191" s="9">
        <f t="shared" si="49"/>
        <v>0.006</v>
      </c>
      <c r="D191" s="9">
        <f t="shared" si="50"/>
        <v>255</v>
      </c>
      <c r="E191" s="14">
        <f t="shared" si="51"/>
        <v>0.06</v>
      </c>
      <c r="F191" s="9">
        <f t="shared" si="52"/>
        <v>146</v>
      </c>
      <c r="G191" s="15">
        <f t="shared" si="40"/>
        <v>0.876</v>
      </c>
      <c r="H191" s="11">
        <f t="shared" si="41"/>
        <v>254.99988363007762</v>
      </c>
      <c r="I191" s="11">
        <f t="shared" si="42"/>
        <v>0.00011636992238095445</v>
      </c>
      <c r="J191" s="12">
        <f t="shared" si="43"/>
        <v>1.1636992238155163E-05</v>
      </c>
      <c r="K191" s="13">
        <f t="shared" si="44"/>
        <v>0.9999995436473632</v>
      </c>
      <c r="L191" s="12">
        <f t="shared" si="45"/>
        <v>1.3541958835088352E-09</v>
      </c>
      <c r="M191" s="12">
        <f t="shared" si="46"/>
        <v>195.07499999995937</v>
      </c>
      <c r="N191" s="12">
        <f t="shared" si="47"/>
        <v>222.6883561643372</v>
      </c>
    </row>
    <row r="192" spans="2:14" ht="14.25">
      <c r="B192" s="9">
        <f t="shared" si="48"/>
        <v>10</v>
      </c>
      <c r="C192" s="9">
        <f t="shared" si="49"/>
        <v>0.006</v>
      </c>
      <c r="D192" s="9">
        <f t="shared" si="50"/>
        <v>255</v>
      </c>
      <c r="E192" s="14">
        <f t="shared" si="51"/>
        <v>0.06</v>
      </c>
      <c r="F192" s="9">
        <f t="shared" si="52"/>
        <v>147</v>
      </c>
      <c r="G192" s="15">
        <f t="shared" si="40"/>
        <v>0.882</v>
      </c>
      <c r="H192" s="11">
        <f t="shared" si="41"/>
        <v>254.9998947041399</v>
      </c>
      <c r="I192" s="11">
        <f t="shared" si="42"/>
        <v>0.00010529586009511149</v>
      </c>
      <c r="J192" s="12">
        <f t="shared" si="43"/>
        <v>1.0529586010476825E-05</v>
      </c>
      <c r="K192" s="13">
        <f t="shared" si="44"/>
        <v>0.9999995870750584</v>
      </c>
      <c r="L192" s="12">
        <f t="shared" si="45"/>
        <v>1.1087218155202925E-09</v>
      </c>
      <c r="M192" s="12">
        <f t="shared" si="46"/>
        <v>195.07499999996676</v>
      </c>
      <c r="N192" s="12">
        <f t="shared" si="47"/>
        <v>221.1734693877174</v>
      </c>
    </row>
    <row r="193" spans="2:14" ht="14.25">
      <c r="B193" s="9">
        <f t="shared" si="48"/>
        <v>10</v>
      </c>
      <c r="C193" s="9">
        <f t="shared" si="49"/>
        <v>0.006</v>
      </c>
      <c r="D193" s="9">
        <f t="shared" si="50"/>
        <v>255</v>
      </c>
      <c r="E193" s="14">
        <f t="shared" si="51"/>
        <v>0.06</v>
      </c>
      <c r="F193" s="9">
        <f t="shared" si="52"/>
        <v>148</v>
      </c>
      <c r="G193" s="15">
        <f t="shared" si="40"/>
        <v>0.888</v>
      </c>
      <c r="H193" s="11">
        <f t="shared" si="41"/>
        <v>254.99990472436582</v>
      </c>
      <c r="I193" s="11">
        <f t="shared" si="42"/>
        <v>9.527563418032514E-05</v>
      </c>
      <c r="J193" s="12">
        <f t="shared" si="43"/>
        <v>9.527563418707414E-06</v>
      </c>
      <c r="K193" s="13">
        <f t="shared" si="44"/>
        <v>0.999999626370062</v>
      </c>
      <c r="L193" s="12">
        <f t="shared" si="45"/>
        <v>9.077446469749169E-10</v>
      </c>
      <c r="M193" s="12">
        <f t="shared" si="46"/>
        <v>195.0749999999728</v>
      </c>
      <c r="N193" s="12">
        <f t="shared" si="47"/>
        <v>219.6790540540234</v>
      </c>
    </row>
    <row r="194" spans="2:14" ht="14.25">
      <c r="B194" s="9">
        <f t="shared" si="48"/>
        <v>10</v>
      </c>
      <c r="C194" s="9">
        <f t="shared" si="49"/>
        <v>0.006</v>
      </c>
      <c r="D194" s="9">
        <f t="shared" si="50"/>
        <v>255</v>
      </c>
      <c r="E194" s="14">
        <f t="shared" si="51"/>
        <v>0.06</v>
      </c>
      <c r="F194" s="9">
        <f t="shared" si="52"/>
        <v>149</v>
      </c>
      <c r="G194" s="15">
        <f t="shared" si="40"/>
        <v>0.894</v>
      </c>
      <c r="H194" s="11">
        <f t="shared" si="41"/>
        <v>254.99991379104117</v>
      </c>
      <c r="I194" s="11">
        <f t="shared" si="42"/>
        <v>8.620895883382218E-05</v>
      </c>
      <c r="J194" s="12">
        <f t="shared" si="43"/>
        <v>8.620895883957079E-06</v>
      </c>
      <c r="K194" s="13">
        <f t="shared" si="44"/>
        <v>0.9999996619256516</v>
      </c>
      <c r="L194" s="12">
        <f t="shared" si="45"/>
        <v>7.43198458420281E-10</v>
      </c>
      <c r="M194" s="12">
        <f t="shared" si="46"/>
        <v>195.07499999997773</v>
      </c>
      <c r="N194" s="12">
        <f t="shared" si="47"/>
        <v>218.20469798655228</v>
      </c>
    </row>
    <row r="195" spans="2:14" ht="14.25">
      <c r="B195" s="9">
        <f t="shared" si="48"/>
        <v>10</v>
      </c>
      <c r="C195" s="9">
        <f t="shared" si="49"/>
        <v>0.006</v>
      </c>
      <c r="D195" s="9">
        <f t="shared" si="50"/>
        <v>255</v>
      </c>
      <c r="E195" s="14">
        <f t="shared" si="51"/>
        <v>0.06</v>
      </c>
      <c r="F195" s="9">
        <f t="shared" si="52"/>
        <v>150</v>
      </c>
      <c r="G195" s="15">
        <f t="shared" si="40"/>
        <v>0.9</v>
      </c>
      <c r="H195" s="11">
        <f t="shared" si="41"/>
        <v>254.99992199490828</v>
      </c>
      <c r="I195" s="11">
        <f t="shared" si="42"/>
        <v>7.800509172284364E-05</v>
      </c>
      <c r="J195" s="12">
        <f t="shared" si="43"/>
        <v>7.800509172796545E-06</v>
      </c>
      <c r="K195" s="13">
        <f t="shared" si="44"/>
        <v>0.9999996940976795</v>
      </c>
      <c r="L195" s="12">
        <f t="shared" si="45"/>
        <v>6.084794335488301E-10</v>
      </c>
      <c r="M195" s="12">
        <f t="shared" si="46"/>
        <v>195.07499999998177</v>
      </c>
      <c r="N195" s="12">
        <f t="shared" si="47"/>
        <v>216.74999999997974</v>
      </c>
    </row>
    <row r="196" spans="2:14" ht="14.25">
      <c r="B196" s="9">
        <f t="shared" si="48"/>
        <v>10</v>
      </c>
      <c r="C196" s="9">
        <f t="shared" si="49"/>
        <v>0.006</v>
      </c>
      <c r="D196" s="9">
        <f t="shared" si="50"/>
        <v>255</v>
      </c>
      <c r="E196" s="14">
        <f t="shared" si="51"/>
        <v>0.06</v>
      </c>
      <c r="F196" s="9">
        <f t="shared" si="52"/>
        <v>151</v>
      </c>
      <c r="G196" s="15">
        <f t="shared" si="40"/>
        <v>0.906</v>
      </c>
      <c r="H196" s="11">
        <f t="shared" si="41"/>
        <v>254.9999294180742</v>
      </c>
      <c r="I196" s="11">
        <f t="shared" si="42"/>
        <v>7.058192579734168E-05</v>
      </c>
      <c r="J196" s="12">
        <f t="shared" si="43"/>
        <v>7.058192579279046E-06</v>
      </c>
      <c r="K196" s="13">
        <f t="shared" si="44"/>
        <v>0.9999997232081341</v>
      </c>
      <c r="L196" s="12">
        <f t="shared" si="45"/>
        <v>4.981808248618979E-10</v>
      </c>
      <c r="M196" s="12">
        <f t="shared" si="46"/>
        <v>195.07499999998507</v>
      </c>
      <c r="N196" s="12">
        <f t="shared" si="47"/>
        <v>215.31456953640736</v>
      </c>
    </row>
    <row r="197" spans="2:14" ht="14.25">
      <c r="B197" s="9">
        <f t="shared" si="48"/>
        <v>10</v>
      </c>
      <c r="C197" s="9">
        <f t="shared" si="49"/>
        <v>0.006</v>
      </c>
      <c r="D197" s="9">
        <f t="shared" si="50"/>
        <v>255</v>
      </c>
      <c r="E197" s="14">
        <f t="shared" si="51"/>
        <v>0.06</v>
      </c>
      <c r="F197" s="9">
        <f t="shared" si="52"/>
        <v>152</v>
      </c>
      <c r="G197" s="15">
        <f t="shared" si="40"/>
        <v>0.912</v>
      </c>
      <c r="H197" s="11">
        <f t="shared" si="41"/>
        <v>254.99993613483252</v>
      </c>
      <c r="I197" s="11">
        <f t="shared" si="42"/>
        <v>6.386516747625137E-05</v>
      </c>
      <c r="J197" s="12">
        <f t="shared" si="43"/>
        <v>6.3865167494354235E-06</v>
      </c>
      <c r="K197" s="13">
        <f t="shared" si="44"/>
        <v>0.9999997495483628</v>
      </c>
      <c r="L197" s="12">
        <f t="shared" si="45"/>
        <v>4.0787596190819213E-10</v>
      </c>
      <c r="M197" s="12">
        <f t="shared" si="46"/>
        <v>195.07499999998777</v>
      </c>
      <c r="N197" s="12">
        <f t="shared" si="47"/>
        <v>213.89802631577606</v>
      </c>
    </row>
    <row r="198" spans="2:14" ht="14.25">
      <c r="B198" s="9">
        <f t="shared" si="48"/>
        <v>10</v>
      </c>
      <c r="C198" s="9">
        <f t="shared" si="49"/>
        <v>0.006</v>
      </c>
      <c r="D198" s="9">
        <f t="shared" si="50"/>
        <v>255</v>
      </c>
      <c r="E198" s="14">
        <f t="shared" si="51"/>
        <v>0.06</v>
      </c>
      <c r="F198" s="9">
        <f t="shared" si="52"/>
        <v>153</v>
      </c>
      <c r="G198" s="15">
        <f t="shared" si="40"/>
        <v>0.918</v>
      </c>
      <c r="H198" s="11">
        <f t="shared" si="41"/>
        <v>254.99994221240672</v>
      </c>
      <c r="I198" s="11">
        <f t="shared" si="42"/>
        <v>5.778759327768057E-05</v>
      </c>
      <c r="J198" s="12">
        <f t="shared" si="43"/>
        <v>5.7787593258025605E-06</v>
      </c>
      <c r="K198" s="13">
        <f t="shared" si="44"/>
        <v>0.9999997733819872</v>
      </c>
      <c r="L198" s="12">
        <f t="shared" si="45"/>
        <v>3.339405934555006E-10</v>
      </c>
      <c r="M198" s="12">
        <f t="shared" si="46"/>
        <v>195.07499999998998</v>
      </c>
      <c r="N198" s="12">
        <f t="shared" si="47"/>
        <v>212.4999999999891</v>
      </c>
    </row>
    <row r="199" spans="2:14" ht="14.25">
      <c r="B199" s="9">
        <f t="shared" si="48"/>
        <v>10</v>
      </c>
      <c r="C199" s="9">
        <f t="shared" si="49"/>
        <v>0.006</v>
      </c>
      <c r="D199" s="9">
        <f t="shared" si="50"/>
        <v>255</v>
      </c>
      <c r="E199" s="14">
        <f t="shared" si="51"/>
        <v>0.06</v>
      </c>
      <c r="F199" s="9">
        <f t="shared" si="52"/>
        <v>154</v>
      </c>
      <c r="G199" s="15">
        <f t="shared" si="40"/>
        <v>0.924</v>
      </c>
      <c r="H199" s="11">
        <f t="shared" si="41"/>
        <v>254.99994771162332</v>
      </c>
      <c r="I199" s="11">
        <f t="shared" si="42"/>
        <v>5.2288376679143767E-05</v>
      </c>
      <c r="J199" s="12">
        <f t="shared" si="43"/>
        <v>5.228837667810404E-06</v>
      </c>
      <c r="K199" s="13">
        <f t="shared" si="44"/>
        <v>0.9999997949475424</v>
      </c>
      <c r="L199" s="12">
        <f t="shared" si="45"/>
        <v>2.7340743356312947E-10</v>
      </c>
      <c r="M199" s="12">
        <f t="shared" si="46"/>
        <v>195.0749999999918</v>
      </c>
      <c r="N199" s="12">
        <f t="shared" si="47"/>
        <v>211.120129870121</v>
      </c>
    </row>
    <row r="200" spans="2:14" ht="14.25">
      <c r="B200" s="9">
        <f t="shared" si="48"/>
        <v>10</v>
      </c>
      <c r="C200" s="9">
        <f t="shared" si="49"/>
        <v>0.006</v>
      </c>
      <c r="D200" s="9">
        <f t="shared" si="50"/>
        <v>255</v>
      </c>
      <c r="E200" s="14">
        <f t="shared" si="51"/>
        <v>0.06</v>
      </c>
      <c r="F200" s="9">
        <f t="shared" si="52"/>
        <v>155</v>
      </c>
      <c r="G200" s="15">
        <f t="shared" si="40"/>
        <v>0.93</v>
      </c>
      <c r="H200" s="11">
        <f t="shared" si="41"/>
        <v>254.99995268752025</v>
      </c>
      <c r="I200" s="11">
        <f t="shared" si="42"/>
        <v>4.7312479750871717E-05</v>
      </c>
      <c r="J200" s="12">
        <f t="shared" si="43"/>
        <v>4.731247974670736E-06</v>
      </c>
      <c r="K200" s="13">
        <f t="shared" si="44"/>
        <v>0.9999998144608637</v>
      </c>
      <c r="L200" s="12">
        <f t="shared" si="45"/>
        <v>2.238470739782594E-10</v>
      </c>
      <c r="M200" s="12">
        <f t="shared" si="46"/>
        <v>195.0749999999933</v>
      </c>
      <c r="N200" s="12">
        <f t="shared" si="47"/>
        <v>209.75806451612183</v>
      </c>
    </row>
    <row r="201" spans="2:14" ht="14.25">
      <c r="B201" s="9">
        <f t="shared" si="48"/>
        <v>10</v>
      </c>
      <c r="C201" s="9">
        <f t="shared" si="49"/>
        <v>0.006</v>
      </c>
      <c r="D201" s="9">
        <f t="shared" si="50"/>
        <v>255</v>
      </c>
      <c r="E201" s="14">
        <f t="shared" si="51"/>
        <v>0.06</v>
      </c>
      <c r="F201" s="9">
        <f t="shared" si="52"/>
        <v>156</v>
      </c>
      <c r="G201" s="15">
        <f t="shared" si="40"/>
        <v>0.936</v>
      </c>
      <c r="H201" s="11">
        <f t="shared" si="41"/>
        <v>254.99995718989797</v>
      </c>
      <c r="I201" s="11">
        <f t="shared" si="42"/>
        <v>4.2810102030443886E-05</v>
      </c>
      <c r="J201" s="12">
        <f t="shared" si="43"/>
        <v>4.281010201488934E-06</v>
      </c>
      <c r="K201" s="13">
        <f t="shared" si="44"/>
        <v>0.999999832117247</v>
      </c>
      <c r="L201" s="12">
        <f t="shared" si="45"/>
        <v>1.8327048345252317E-10</v>
      </c>
      <c r="M201" s="12">
        <f t="shared" si="46"/>
        <v>195.0749999999945</v>
      </c>
      <c r="N201" s="12">
        <f t="shared" si="47"/>
        <v>208.41346153845566</v>
      </c>
    </row>
    <row r="202" spans="2:14" ht="14.25">
      <c r="B202" s="9">
        <f t="shared" si="48"/>
        <v>10</v>
      </c>
      <c r="C202" s="9">
        <f t="shared" si="49"/>
        <v>0.006</v>
      </c>
      <c r="D202" s="9">
        <f t="shared" si="50"/>
        <v>255</v>
      </c>
      <c r="E202" s="14">
        <f t="shared" si="51"/>
        <v>0.06</v>
      </c>
      <c r="F202" s="9">
        <f t="shared" si="52"/>
        <v>157</v>
      </c>
      <c r="G202" s="15">
        <f t="shared" si="40"/>
        <v>0.9420000000000001</v>
      </c>
      <c r="H202" s="11">
        <f t="shared" si="41"/>
        <v>254.99996126381782</v>
      </c>
      <c r="I202" s="11">
        <f t="shared" si="42"/>
        <v>3.8736182176535294E-05</v>
      </c>
      <c r="J202" s="12">
        <f t="shared" si="43"/>
        <v>3.873618217300851E-06</v>
      </c>
      <c r="K202" s="13">
        <f t="shared" si="44"/>
        <v>0.9999998480934033</v>
      </c>
      <c r="L202" s="12">
        <f t="shared" si="45"/>
        <v>1.5004918093405023E-10</v>
      </c>
      <c r="M202" s="12">
        <f t="shared" si="46"/>
        <v>195.07499999999553</v>
      </c>
      <c r="N202" s="12">
        <f t="shared" si="47"/>
        <v>207.08598726114172</v>
      </c>
    </row>
    <row r="203" spans="2:14" ht="14.25">
      <c r="B203" s="9">
        <f t="shared" si="48"/>
        <v>10</v>
      </c>
      <c r="C203" s="9">
        <f t="shared" si="49"/>
        <v>0.006</v>
      </c>
      <c r="D203" s="9">
        <f t="shared" si="50"/>
        <v>255</v>
      </c>
      <c r="E203" s="14">
        <f t="shared" si="51"/>
        <v>0.06</v>
      </c>
      <c r="F203" s="9">
        <f t="shared" si="52"/>
        <v>158</v>
      </c>
      <c r="G203" s="15">
        <f t="shared" si="40"/>
        <v>0.9480000000000001</v>
      </c>
      <c r="H203" s="11">
        <f t="shared" si="41"/>
        <v>254.99996495005294</v>
      </c>
      <c r="I203" s="11">
        <f t="shared" si="42"/>
        <v>3.50499470584964E-05</v>
      </c>
      <c r="J203" s="12">
        <f t="shared" si="43"/>
        <v>3.5049947061995537E-06</v>
      </c>
      <c r="K203" s="13">
        <f t="shared" si="44"/>
        <v>0.9999998625492272</v>
      </c>
      <c r="L203" s="12">
        <f t="shared" si="45"/>
        <v>1.2284987890486896E-10</v>
      </c>
      <c r="M203" s="12">
        <f t="shared" si="46"/>
        <v>195.07499999999632</v>
      </c>
      <c r="N203" s="12">
        <f t="shared" si="47"/>
        <v>205.77531645569232</v>
      </c>
    </row>
    <row r="204" spans="2:14" ht="14.25">
      <c r="B204" s="9">
        <f t="shared" si="48"/>
        <v>10</v>
      </c>
      <c r="C204" s="9">
        <f t="shared" si="49"/>
        <v>0.006</v>
      </c>
      <c r="D204" s="9">
        <f t="shared" si="50"/>
        <v>255</v>
      </c>
      <c r="E204" s="14">
        <f t="shared" si="51"/>
        <v>0.06</v>
      </c>
      <c r="F204" s="9">
        <f t="shared" si="52"/>
        <v>159</v>
      </c>
      <c r="G204" s="15">
        <f t="shared" si="40"/>
        <v>0.9540000000000001</v>
      </c>
      <c r="H204" s="11">
        <f t="shared" si="41"/>
        <v>254.9999682854964</v>
      </c>
      <c r="I204" s="11">
        <f t="shared" si="42"/>
        <v>3.1714503592183974E-05</v>
      </c>
      <c r="J204" s="12">
        <f t="shared" si="43"/>
        <v>3.171450360187312E-06</v>
      </c>
      <c r="K204" s="13">
        <f t="shared" si="44"/>
        <v>0.9999998756293976</v>
      </c>
      <c r="L204" s="12">
        <f t="shared" si="45"/>
        <v>1.0058097387132231E-10</v>
      </c>
      <c r="M204" s="12">
        <f t="shared" si="46"/>
        <v>195.074999999997</v>
      </c>
      <c r="N204" s="12">
        <f t="shared" si="47"/>
        <v>204.48113207546854</v>
      </c>
    </row>
    <row r="205" spans="2:14" ht="14.25">
      <c r="B205" s="9">
        <f t="shared" si="48"/>
        <v>10</v>
      </c>
      <c r="C205" s="9">
        <f t="shared" si="49"/>
        <v>0.006</v>
      </c>
      <c r="D205" s="9">
        <f t="shared" si="50"/>
        <v>255</v>
      </c>
      <c r="E205" s="14">
        <f t="shared" si="51"/>
        <v>0.06</v>
      </c>
      <c r="F205" s="9">
        <f t="shared" si="52"/>
        <v>160</v>
      </c>
      <c r="G205" s="15">
        <f t="shared" si="40"/>
        <v>0.96</v>
      </c>
      <c r="H205" s="11">
        <f t="shared" si="41"/>
        <v>254.99997130353043</v>
      </c>
      <c r="I205" s="11">
        <f t="shared" si="42"/>
        <v>2.8696469570377303E-05</v>
      </c>
      <c r="J205" s="12">
        <f t="shared" si="43"/>
        <v>2.8696469553411076E-06</v>
      </c>
      <c r="K205" s="13">
        <f t="shared" si="44"/>
        <v>0.9999998874648253</v>
      </c>
      <c r="L205" s="12">
        <f t="shared" si="45"/>
        <v>8.234873648298488E-11</v>
      </c>
      <c r="M205" s="12">
        <f t="shared" si="46"/>
        <v>195.07499999999754</v>
      </c>
      <c r="N205" s="12">
        <f t="shared" si="47"/>
        <v>203.20312499999744</v>
      </c>
    </row>
    <row r="206" spans="2:14" ht="14.25">
      <c r="B206" s="9">
        <f t="shared" si="48"/>
        <v>10</v>
      </c>
      <c r="C206" s="9">
        <f t="shared" si="49"/>
        <v>0.006</v>
      </c>
      <c r="D206" s="9">
        <f t="shared" si="50"/>
        <v>255</v>
      </c>
      <c r="E206" s="14">
        <f t="shared" si="51"/>
        <v>0.06</v>
      </c>
      <c r="F206" s="9">
        <f t="shared" si="52"/>
        <v>161</v>
      </c>
      <c r="G206" s="15">
        <f t="shared" si="40"/>
        <v>0.966</v>
      </c>
      <c r="H206" s="11">
        <f t="shared" si="41"/>
        <v>254.99997403436058</v>
      </c>
      <c r="I206" s="11">
        <f t="shared" si="42"/>
        <v>2.5965639423475295E-05</v>
      </c>
      <c r="J206" s="12">
        <f t="shared" si="43"/>
        <v>2.5965639417455963E-06</v>
      </c>
      <c r="K206" s="13">
        <f t="shared" si="44"/>
        <v>0.9999998981739631</v>
      </c>
      <c r="L206" s="12">
        <f t="shared" si="45"/>
        <v>6.742144303573429E-11</v>
      </c>
      <c r="M206" s="12">
        <f t="shared" si="46"/>
        <v>195.074999999998</v>
      </c>
      <c r="N206" s="12">
        <f t="shared" si="47"/>
        <v>201.94099378881782</v>
      </c>
    </row>
    <row r="207" spans="2:14" ht="14.25">
      <c r="B207" s="9">
        <f t="shared" si="48"/>
        <v>10</v>
      </c>
      <c r="C207" s="9">
        <f t="shared" si="49"/>
        <v>0.006</v>
      </c>
      <c r="D207" s="9">
        <f t="shared" si="50"/>
        <v>255</v>
      </c>
      <c r="E207" s="14">
        <f t="shared" si="51"/>
        <v>0.06</v>
      </c>
      <c r="F207" s="9">
        <f t="shared" si="52"/>
        <v>162</v>
      </c>
      <c r="G207" s="15">
        <f t="shared" si="40"/>
        <v>0.972</v>
      </c>
      <c r="H207" s="11">
        <f t="shared" si="41"/>
        <v>254.99997650531787</v>
      </c>
      <c r="I207" s="11">
        <f t="shared" si="42"/>
        <v>2.3494682125146937E-05</v>
      </c>
      <c r="J207" s="12">
        <f t="shared" si="43"/>
        <v>2.3494682128143646E-06</v>
      </c>
      <c r="K207" s="13">
        <f t="shared" si="44"/>
        <v>0.9999999078639916</v>
      </c>
      <c r="L207" s="12">
        <f t="shared" si="45"/>
        <v>5.520000883025123E-11</v>
      </c>
      <c r="M207" s="12">
        <f t="shared" si="46"/>
        <v>195.07499999999837</v>
      </c>
      <c r="N207" s="12">
        <f t="shared" si="47"/>
        <v>200.69444444444278</v>
      </c>
    </row>
    <row r="208" spans="2:14" ht="14.25">
      <c r="B208" s="9">
        <f t="shared" si="48"/>
        <v>10</v>
      </c>
      <c r="C208" s="9">
        <f t="shared" si="49"/>
        <v>0.006</v>
      </c>
      <c r="D208" s="9">
        <f t="shared" si="50"/>
        <v>255</v>
      </c>
      <c r="E208" s="14">
        <f t="shared" si="51"/>
        <v>0.06</v>
      </c>
      <c r="F208" s="9">
        <f t="shared" si="52"/>
        <v>163</v>
      </c>
      <c r="G208" s="15">
        <f t="shared" si="40"/>
        <v>0.978</v>
      </c>
      <c r="H208" s="11">
        <f t="shared" si="41"/>
        <v>254.9999787411325</v>
      </c>
      <c r="I208" s="11">
        <f t="shared" si="42"/>
        <v>2.1258867491269484E-05</v>
      </c>
      <c r="J208" s="12">
        <f t="shared" si="43"/>
        <v>2.1258867514405064E-06</v>
      </c>
      <c r="K208" s="13">
        <f t="shared" si="44"/>
        <v>0.9999999166318921</v>
      </c>
      <c r="L208" s="12">
        <f t="shared" si="45"/>
        <v>4.519394479950271E-11</v>
      </c>
      <c r="M208" s="12">
        <f t="shared" si="46"/>
        <v>195.07499999999865</v>
      </c>
      <c r="N208" s="12">
        <f t="shared" si="47"/>
        <v>199.4631901840477</v>
      </c>
    </row>
    <row r="209" spans="2:14" ht="14.25">
      <c r="B209" s="9">
        <f t="shared" si="48"/>
        <v>10</v>
      </c>
      <c r="C209" s="9">
        <f t="shared" si="49"/>
        <v>0.006</v>
      </c>
      <c r="D209" s="9">
        <f t="shared" si="50"/>
        <v>255</v>
      </c>
      <c r="E209" s="14">
        <f t="shared" si="51"/>
        <v>0.06</v>
      </c>
      <c r="F209" s="9">
        <f t="shared" si="52"/>
        <v>164</v>
      </c>
      <c r="G209" s="15">
        <f t="shared" si="40"/>
        <v>0.984</v>
      </c>
      <c r="H209" s="11">
        <f t="shared" si="41"/>
        <v>254.9999807641812</v>
      </c>
      <c r="I209" s="11">
        <f t="shared" si="42"/>
        <v>1.9235818797369575E-05</v>
      </c>
      <c r="J209" s="12">
        <f t="shared" si="43"/>
        <v>1.923581879210279E-06</v>
      </c>
      <c r="K209" s="13">
        <f t="shared" si="44"/>
        <v>0.9999999245654165</v>
      </c>
      <c r="L209" s="12">
        <f t="shared" si="45"/>
        <v>3.700167246026149E-11</v>
      </c>
      <c r="M209" s="12">
        <f t="shared" si="46"/>
        <v>195.0749999999989</v>
      </c>
      <c r="N209" s="12">
        <f t="shared" si="47"/>
        <v>198.2469512195111</v>
      </c>
    </row>
    <row r="210" spans="2:14" ht="14.25">
      <c r="B210" s="9">
        <f t="shared" si="48"/>
        <v>10</v>
      </c>
      <c r="C210" s="9">
        <f t="shared" si="49"/>
        <v>0.006</v>
      </c>
      <c r="D210" s="9">
        <f t="shared" si="50"/>
        <v>255</v>
      </c>
      <c r="E210" s="14">
        <f t="shared" si="51"/>
        <v>0.06</v>
      </c>
      <c r="F210" s="9">
        <f t="shared" si="52"/>
        <v>165</v>
      </c>
      <c r="G210" s="15">
        <f t="shared" si="40"/>
        <v>0.99</v>
      </c>
      <c r="H210" s="11">
        <f t="shared" si="41"/>
        <v>254.9999825947114</v>
      </c>
      <c r="I210" s="11">
        <f t="shared" si="42"/>
        <v>1.7405288588179246E-05</v>
      </c>
      <c r="J210" s="12">
        <f t="shared" si="43"/>
        <v>1.7405288609653918E-06</v>
      </c>
      <c r="K210" s="13">
        <f t="shared" si="44"/>
        <v>0.9999999317439663</v>
      </c>
      <c r="L210" s="12">
        <f t="shared" si="45"/>
        <v>3.029440715853484E-11</v>
      </c>
      <c r="M210" s="12">
        <f t="shared" si="46"/>
        <v>195.0749999999991</v>
      </c>
      <c r="N210" s="12">
        <f t="shared" si="47"/>
        <v>197.04545454545365</v>
      </c>
    </row>
    <row r="211" spans="2:14" ht="14.25">
      <c r="B211" s="9">
        <f t="shared" si="48"/>
        <v>10</v>
      </c>
      <c r="C211" s="9">
        <f t="shared" si="49"/>
        <v>0.006</v>
      </c>
      <c r="D211" s="9">
        <f t="shared" si="50"/>
        <v>255</v>
      </c>
      <c r="E211" s="14">
        <f t="shared" si="51"/>
        <v>0.06</v>
      </c>
      <c r="F211" s="9">
        <f t="shared" si="52"/>
        <v>166</v>
      </c>
      <c r="G211" s="15">
        <f t="shared" si="40"/>
        <v>0.996</v>
      </c>
      <c r="H211" s="11">
        <f t="shared" si="41"/>
        <v>254.99998425104357</v>
      </c>
      <c r="I211" s="11">
        <f t="shared" si="42"/>
        <v>1.5748956428751626E-05</v>
      </c>
      <c r="J211" s="12">
        <f t="shared" si="43"/>
        <v>1.5748956405729926E-06</v>
      </c>
      <c r="K211" s="13">
        <f t="shared" si="44"/>
        <v>0.9999999382393866</v>
      </c>
      <c r="L211" s="12">
        <f t="shared" si="45"/>
        <v>2.4802962786958165E-11</v>
      </c>
      <c r="M211" s="12">
        <f t="shared" si="46"/>
        <v>195.07499999999928</v>
      </c>
      <c r="N211" s="12">
        <f t="shared" si="47"/>
        <v>195.85843373493904</v>
      </c>
    </row>
    <row r="212" spans="2:14" ht="14.25">
      <c r="B212" s="9">
        <f t="shared" si="48"/>
        <v>10</v>
      </c>
      <c r="C212" s="9">
        <f t="shared" si="49"/>
        <v>0.006</v>
      </c>
      <c r="D212" s="9">
        <f t="shared" si="50"/>
        <v>255</v>
      </c>
      <c r="E212" s="14">
        <f t="shared" si="51"/>
        <v>0.06</v>
      </c>
      <c r="F212" s="9">
        <f t="shared" si="52"/>
        <v>167</v>
      </c>
      <c r="G212" s="15">
        <f t="shared" si="40"/>
        <v>1.002</v>
      </c>
      <c r="H212" s="11">
        <f t="shared" si="41"/>
        <v>254.99998574975493</v>
      </c>
      <c r="I212" s="11">
        <f t="shared" si="42"/>
        <v>1.4250245072844336E-05</v>
      </c>
      <c r="J212" s="12">
        <f t="shared" si="43"/>
        <v>1.4250245050921582E-06</v>
      </c>
      <c r="K212" s="13">
        <f t="shared" si="44"/>
        <v>0.999999944116686</v>
      </c>
      <c r="L212" s="12">
        <f t="shared" si="45"/>
        <v>2.0306948401131504E-11</v>
      </c>
      <c r="M212" s="12">
        <f t="shared" si="46"/>
        <v>195.07499999999942</v>
      </c>
      <c r="N212" s="12">
        <f t="shared" si="47"/>
        <v>194.68562874251438</v>
      </c>
    </row>
    <row r="213" spans="2:14" ht="14.25">
      <c r="B213" s="9">
        <f t="shared" si="48"/>
        <v>10</v>
      </c>
      <c r="C213" s="9">
        <f t="shared" si="49"/>
        <v>0.006</v>
      </c>
      <c r="D213" s="9">
        <f t="shared" si="50"/>
        <v>255</v>
      </c>
      <c r="E213" s="14">
        <f t="shared" si="51"/>
        <v>0.06</v>
      </c>
      <c r="F213" s="9">
        <f t="shared" si="52"/>
        <v>168</v>
      </c>
      <c r="G213" s="15">
        <f t="shared" si="40"/>
        <v>1.008</v>
      </c>
      <c r="H213" s="11">
        <f t="shared" si="41"/>
        <v>254.99998710584507</v>
      </c>
      <c r="I213" s="11">
        <f t="shared" si="42"/>
        <v>1.2894154934883773E-05</v>
      </c>
      <c r="J213" s="12">
        <f t="shared" si="43"/>
        <v>1.2894154938255576E-06</v>
      </c>
      <c r="K213" s="13">
        <f t="shared" si="44"/>
        <v>0.9999999494346865</v>
      </c>
      <c r="L213" s="12">
        <f t="shared" si="45"/>
        <v>1.662592315717407E-11</v>
      </c>
      <c r="M213" s="12">
        <f t="shared" si="46"/>
        <v>195.0749999999995</v>
      </c>
      <c r="N213" s="12">
        <f t="shared" si="47"/>
        <v>193.5267857142852</v>
      </c>
    </row>
    <row r="214" spans="2:14" ht="14.25">
      <c r="B214" s="9">
        <f t="shared" si="48"/>
        <v>10</v>
      </c>
      <c r="C214" s="9">
        <f t="shared" si="49"/>
        <v>0.006</v>
      </c>
      <c r="D214" s="9">
        <f t="shared" si="50"/>
        <v>255</v>
      </c>
      <c r="E214" s="14">
        <f t="shared" si="51"/>
        <v>0.06</v>
      </c>
      <c r="F214" s="9">
        <f t="shared" si="52"/>
        <v>169</v>
      </c>
      <c r="G214" s="15">
        <f t="shared" si="40"/>
        <v>1.014</v>
      </c>
      <c r="H214" s="11">
        <f t="shared" si="41"/>
        <v>254.99998833288612</v>
      </c>
      <c r="I214" s="11">
        <f t="shared" si="42"/>
        <v>1.1667113881230762E-05</v>
      </c>
      <c r="J214" s="12">
        <f t="shared" si="43"/>
        <v>1.1667113862086778E-06</v>
      </c>
      <c r="K214" s="13">
        <f t="shared" si="44"/>
        <v>0.9999999542466123</v>
      </c>
      <c r="L214" s="12">
        <f t="shared" si="45"/>
        <v>1.3612154587089745E-11</v>
      </c>
      <c r="M214" s="12">
        <f t="shared" si="46"/>
        <v>195.07499999999962</v>
      </c>
      <c r="N214" s="12">
        <f t="shared" si="47"/>
        <v>192.38165680473335</v>
      </c>
    </row>
    <row r="215" spans="2:14" ht="14.25">
      <c r="B215" s="9">
        <f t="shared" si="48"/>
        <v>10</v>
      </c>
      <c r="C215" s="9">
        <f t="shared" si="49"/>
        <v>0.006</v>
      </c>
      <c r="D215" s="9">
        <f t="shared" si="50"/>
        <v>255</v>
      </c>
      <c r="E215" s="14">
        <f t="shared" si="51"/>
        <v>0.06</v>
      </c>
      <c r="F215" s="9">
        <f t="shared" si="52"/>
        <v>170</v>
      </c>
      <c r="G215" s="15">
        <f t="shared" si="40"/>
        <v>1.02</v>
      </c>
      <c r="H215" s="11">
        <f t="shared" si="41"/>
        <v>254.99998944315882</v>
      </c>
      <c r="I215" s="11">
        <f t="shared" si="42"/>
        <v>1.0556841175457521E-05</v>
      </c>
      <c r="J215" s="12">
        <f t="shared" si="43"/>
        <v>1.0556841182902175E-06</v>
      </c>
      <c r="K215" s="13">
        <f t="shared" si="44"/>
        <v>0.9999999586006229</v>
      </c>
      <c r="L215" s="12">
        <f t="shared" si="45"/>
        <v>1.114468957610194E-11</v>
      </c>
      <c r="M215" s="12">
        <f t="shared" si="46"/>
        <v>195.0749999999997</v>
      </c>
      <c r="N215" s="12">
        <f t="shared" si="47"/>
        <v>191.24999999999972</v>
      </c>
    </row>
    <row r="216" spans="2:14" ht="14.25">
      <c r="B216" s="9">
        <f t="shared" si="48"/>
        <v>10</v>
      </c>
      <c r="C216" s="9">
        <f t="shared" si="49"/>
        <v>0.006</v>
      </c>
      <c r="D216" s="9">
        <f t="shared" si="50"/>
        <v>255</v>
      </c>
      <c r="E216" s="14">
        <f t="shared" si="51"/>
        <v>0.06</v>
      </c>
      <c r="F216" s="9">
        <f t="shared" si="52"/>
        <v>171</v>
      </c>
      <c r="G216" s="15">
        <f t="shared" si="40"/>
        <v>1.026</v>
      </c>
      <c r="H216" s="11">
        <f t="shared" si="41"/>
        <v>254.99999044777508</v>
      </c>
      <c r="I216" s="11">
        <f t="shared" si="42"/>
        <v>9.552224923936592E-06</v>
      </c>
      <c r="J216" s="12">
        <f t="shared" si="43"/>
        <v>9.552224918552874E-07</v>
      </c>
      <c r="K216" s="13">
        <f t="shared" si="44"/>
        <v>0.9999999625402944</v>
      </c>
      <c r="L216" s="12">
        <f t="shared" si="45"/>
        <v>9.124500089462249E-12</v>
      </c>
      <c r="M216" s="12">
        <f t="shared" si="46"/>
        <v>195.07499999999973</v>
      </c>
      <c r="N216" s="12">
        <f t="shared" si="47"/>
        <v>190.13157894736815</v>
      </c>
    </row>
    <row r="217" spans="2:14" ht="14.25">
      <c r="B217" s="9">
        <f t="shared" si="48"/>
        <v>10</v>
      </c>
      <c r="C217" s="9">
        <f t="shared" si="49"/>
        <v>0.006</v>
      </c>
      <c r="D217" s="9">
        <f t="shared" si="50"/>
        <v>255</v>
      </c>
      <c r="E217" s="14">
        <f t="shared" si="51"/>
        <v>0.06</v>
      </c>
      <c r="F217" s="9">
        <f t="shared" si="52"/>
        <v>172</v>
      </c>
      <c r="G217" s="15">
        <f aca="true" t="shared" si="53" ref="G217:G245">E217*0.1*F217</f>
        <v>1.032</v>
      </c>
      <c r="H217" s="11">
        <f aca="true" t="shared" si="54" ref="H217:H245">D217*(1-EXP(-G217/E217))</f>
        <v>254.99999135678945</v>
      </c>
      <c r="I217" s="11">
        <f aca="true" t="shared" si="55" ref="I217:I245">D217-H217</f>
        <v>8.643210549053038E-06</v>
      </c>
      <c r="J217" s="12">
        <f aca="true" t="shared" si="56" ref="J217:J245">D217/B217*EXP(-G217/(B217*C217))</f>
        <v>8.643210531802127E-07</v>
      </c>
      <c r="K217" s="13">
        <f aca="true" t="shared" si="57" ref="K217:K245">(H217/D217)</f>
        <v>0.9999999661050567</v>
      </c>
      <c r="L217" s="12">
        <f aca="true" t="shared" si="58" ref="L217:L245">D217^2/B217*EXP(-2*G217/E217)</f>
        <v>7.470508829705519E-12</v>
      </c>
      <c r="M217" s="12">
        <f aca="true" t="shared" si="59" ref="M217:M245">D217^2*C217/2*(1-EXP(-2*G217/(B217*C217)))</f>
        <v>195.0749999999998</v>
      </c>
      <c r="N217" s="12">
        <f aca="true" t="shared" si="60" ref="N217:N245">M217/G217</f>
        <v>189.02616279069747</v>
      </c>
    </row>
    <row r="218" spans="2:14" ht="14.25">
      <c r="B218" s="9">
        <f t="shared" si="48"/>
        <v>10</v>
      </c>
      <c r="C218" s="9">
        <f t="shared" si="49"/>
        <v>0.006</v>
      </c>
      <c r="D218" s="9">
        <f t="shared" si="50"/>
        <v>255</v>
      </c>
      <c r="E218" s="14">
        <f t="shared" si="51"/>
        <v>0.06</v>
      </c>
      <c r="F218" s="9">
        <f t="shared" si="52"/>
        <v>173</v>
      </c>
      <c r="G218" s="15">
        <f t="shared" si="53"/>
        <v>1.038</v>
      </c>
      <c r="H218" s="11">
        <f t="shared" si="54"/>
        <v>254.9999921792997</v>
      </c>
      <c r="I218" s="11">
        <f t="shared" si="55"/>
        <v>7.820700290039895E-06</v>
      </c>
      <c r="J218" s="12">
        <f t="shared" si="56"/>
        <v>7.820700301137066E-07</v>
      </c>
      <c r="K218" s="13">
        <f t="shared" si="57"/>
        <v>0.9999999693305871</v>
      </c>
      <c r="L218" s="12">
        <f t="shared" si="58"/>
        <v>6.116335320020539E-12</v>
      </c>
      <c r="M218" s="12">
        <f t="shared" si="59"/>
        <v>195.07499999999985</v>
      </c>
      <c r="N218" s="12">
        <f t="shared" si="60"/>
        <v>187.93352601156053</v>
      </c>
    </row>
    <row r="219" spans="2:14" ht="14.25">
      <c r="B219" s="9">
        <f t="shared" si="48"/>
        <v>10</v>
      </c>
      <c r="C219" s="9">
        <f t="shared" si="49"/>
        <v>0.006</v>
      </c>
      <c r="D219" s="9">
        <f t="shared" si="50"/>
        <v>255</v>
      </c>
      <c r="E219" s="14">
        <f t="shared" si="51"/>
        <v>0.06</v>
      </c>
      <c r="F219" s="9">
        <f t="shared" si="52"/>
        <v>174</v>
      </c>
      <c r="G219" s="15">
        <f t="shared" si="53"/>
        <v>1.044</v>
      </c>
      <c r="H219" s="11">
        <f t="shared" si="54"/>
        <v>254.99999292353775</v>
      </c>
      <c r="I219" s="11">
        <f t="shared" si="55"/>
        <v>7.076462253507998E-06</v>
      </c>
      <c r="J219" s="12">
        <f t="shared" si="56"/>
        <v>7.076462267713905E-07</v>
      </c>
      <c r="K219" s="13">
        <f t="shared" si="57"/>
        <v>0.9999999722491676</v>
      </c>
      <c r="L219" s="12">
        <f t="shared" si="58"/>
        <v>5.00763182263786E-12</v>
      </c>
      <c r="M219" s="12">
        <f t="shared" si="59"/>
        <v>195.07499999999987</v>
      </c>
      <c r="N219" s="12">
        <f t="shared" si="60"/>
        <v>186.85344827586195</v>
      </c>
    </row>
    <row r="220" spans="2:14" ht="14.25">
      <c r="B220" s="9">
        <f t="shared" si="48"/>
        <v>10</v>
      </c>
      <c r="C220" s="9">
        <f t="shared" si="49"/>
        <v>0.006</v>
      </c>
      <c r="D220" s="9">
        <f t="shared" si="50"/>
        <v>255</v>
      </c>
      <c r="E220" s="14">
        <f t="shared" si="51"/>
        <v>0.06</v>
      </c>
      <c r="F220" s="9">
        <f t="shared" si="52"/>
        <v>175</v>
      </c>
      <c r="G220" s="15">
        <f t="shared" si="53"/>
        <v>1.05</v>
      </c>
      <c r="H220" s="11">
        <f t="shared" si="54"/>
        <v>254.99999359695215</v>
      </c>
      <c r="I220" s="11">
        <f t="shared" si="55"/>
        <v>6.4030478483800835E-06</v>
      </c>
      <c r="J220" s="12">
        <f t="shared" si="56"/>
        <v>6.403047847147154E-07</v>
      </c>
      <c r="K220" s="13">
        <f t="shared" si="57"/>
        <v>0.9999999748900085</v>
      </c>
      <c r="L220" s="12">
        <f t="shared" si="58"/>
        <v>4.09990217328558E-12</v>
      </c>
      <c r="M220" s="12">
        <f t="shared" si="59"/>
        <v>195.07499999999987</v>
      </c>
      <c r="N220" s="12">
        <f t="shared" si="60"/>
        <v>185.78571428571416</v>
      </c>
    </row>
    <row r="221" spans="2:14" ht="14.25">
      <c r="B221" s="9">
        <f t="shared" si="48"/>
        <v>10</v>
      </c>
      <c r="C221" s="9">
        <f t="shared" si="49"/>
        <v>0.006</v>
      </c>
      <c r="D221" s="9">
        <f t="shared" si="50"/>
        <v>255</v>
      </c>
      <c r="E221" s="14">
        <f t="shared" si="51"/>
        <v>0.06</v>
      </c>
      <c r="F221" s="9">
        <f t="shared" si="52"/>
        <v>176</v>
      </c>
      <c r="G221" s="15">
        <f t="shared" si="53"/>
        <v>1.056</v>
      </c>
      <c r="H221" s="11">
        <f t="shared" si="54"/>
        <v>254.9999942062827</v>
      </c>
      <c r="I221" s="11">
        <f t="shared" si="55"/>
        <v>5.793717292590372E-06</v>
      </c>
      <c r="J221" s="12">
        <f t="shared" si="56"/>
        <v>5.793717281573331E-07</v>
      </c>
      <c r="K221" s="13">
        <f t="shared" si="57"/>
        <v>0.99999997727954</v>
      </c>
      <c r="L221" s="12">
        <f t="shared" si="58"/>
        <v>3.356715993880148E-12</v>
      </c>
      <c r="M221" s="12">
        <f t="shared" si="59"/>
        <v>195.0749999999999</v>
      </c>
      <c r="N221" s="12">
        <f t="shared" si="60"/>
        <v>184.73011363636354</v>
      </c>
    </row>
    <row r="222" spans="2:14" ht="14.25">
      <c r="B222" s="9">
        <f t="shared" si="48"/>
        <v>10</v>
      </c>
      <c r="C222" s="9">
        <f t="shared" si="49"/>
        <v>0.006</v>
      </c>
      <c r="D222" s="9">
        <f t="shared" si="50"/>
        <v>255</v>
      </c>
      <c r="E222" s="14">
        <f t="shared" si="51"/>
        <v>0.06</v>
      </c>
      <c r="F222" s="9">
        <f t="shared" si="52"/>
        <v>177</v>
      </c>
      <c r="G222" s="15">
        <f t="shared" si="53"/>
        <v>1.062</v>
      </c>
      <c r="H222" s="11">
        <f t="shared" si="54"/>
        <v>254.99999475762783</v>
      </c>
      <c r="I222" s="11">
        <f t="shared" si="55"/>
        <v>5.242372168368092E-06</v>
      </c>
      <c r="J222" s="12">
        <f t="shared" si="56"/>
        <v>5.242372185889125E-07</v>
      </c>
      <c r="K222" s="13">
        <f t="shared" si="57"/>
        <v>0.9999999794416777</v>
      </c>
      <c r="L222" s="12">
        <f t="shared" si="58"/>
        <v>2.7482466135383918E-12</v>
      </c>
      <c r="M222" s="12">
        <f t="shared" si="59"/>
        <v>195.07499999999993</v>
      </c>
      <c r="N222" s="12">
        <f t="shared" si="60"/>
        <v>183.68644067796603</v>
      </c>
    </row>
    <row r="223" spans="2:14" ht="14.25">
      <c r="B223" s="9">
        <f t="shared" si="48"/>
        <v>10</v>
      </c>
      <c r="C223" s="9">
        <f t="shared" si="49"/>
        <v>0.006</v>
      </c>
      <c r="D223" s="9">
        <f t="shared" si="50"/>
        <v>255</v>
      </c>
      <c r="E223" s="14">
        <f t="shared" si="51"/>
        <v>0.06</v>
      </c>
      <c r="F223" s="9">
        <f t="shared" si="52"/>
        <v>178</v>
      </c>
      <c r="G223" s="15">
        <f t="shared" si="53"/>
        <v>1.068</v>
      </c>
      <c r="H223" s="11">
        <f t="shared" si="54"/>
        <v>254.99999525650549</v>
      </c>
      <c r="I223" s="11">
        <f t="shared" si="55"/>
        <v>4.743494514514168E-06</v>
      </c>
      <c r="J223" s="12">
        <f t="shared" si="56"/>
        <v>4.7434945130634554E-07</v>
      </c>
      <c r="K223" s="13">
        <f t="shared" si="57"/>
        <v>0.9999999813980607</v>
      </c>
      <c r="L223" s="12">
        <f t="shared" si="58"/>
        <v>2.2500740195463104E-12</v>
      </c>
      <c r="M223" s="12">
        <f t="shared" si="59"/>
        <v>195.07499999999996</v>
      </c>
      <c r="N223" s="12">
        <f t="shared" si="60"/>
        <v>182.65449438202242</v>
      </c>
    </row>
    <row r="224" spans="2:14" ht="14.25">
      <c r="B224" s="9">
        <f t="shared" si="48"/>
        <v>10</v>
      </c>
      <c r="C224" s="9">
        <f t="shared" si="49"/>
        <v>0.006</v>
      </c>
      <c r="D224" s="9">
        <f t="shared" si="50"/>
        <v>255</v>
      </c>
      <c r="E224" s="14">
        <f t="shared" si="51"/>
        <v>0.06</v>
      </c>
      <c r="F224" s="9">
        <f t="shared" si="52"/>
        <v>179</v>
      </c>
      <c r="G224" s="15">
        <f t="shared" si="53"/>
        <v>1.074</v>
      </c>
      <c r="H224" s="11">
        <f t="shared" si="54"/>
        <v>254.99999570790868</v>
      </c>
      <c r="I224" s="11">
        <f t="shared" si="55"/>
        <v>4.292091318802704E-06</v>
      </c>
      <c r="J224" s="12">
        <f t="shared" si="56"/>
        <v>4.2920913276680717E-07</v>
      </c>
      <c r="K224" s="13">
        <f t="shared" si="57"/>
        <v>0.9999999831682693</v>
      </c>
      <c r="L224" s="12">
        <f t="shared" si="58"/>
        <v>1.8422047965043476E-12</v>
      </c>
      <c r="M224" s="12">
        <f t="shared" si="59"/>
        <v>195.07499999999996</v>
      </c>
      <c r="N224" s="12">
        <f t="shared" si="60"/>
        <v>181.63407821229046</v>
      </c>
    </row>
    <row r="225" spans="2:14" ht="14.25">
      <c r="B225" s="9">
        <f t="shared" si="48"/>
        <v>10</v>
      </c>
      <c r="C225" s="9">
        <f t="shared" si="49"/>
        <v>0.006</v>
      </c>
      <c r="D225" s="9">
        <f t="shared" si="50"/>
        <v>255</v>
      </c>
      <c r="E225" s="14">
        <f t="shared" si="51"/>
        <v>0.06</v>
      </c>
      <c r="F225" s="9">
        <f t="shared" si="52"/>
        <v>180</v>
      </c>
      <c r="G225" s="15">
        <f t="shared" si="53"/>
        <v>1.08</v>
      </c>
      <c r="H225" s="11">
        <f t="shared" si="54"/>
        <v>254.99999611635516</v>
      </c>
      <c r="I225" s="11">
        <f t="shared" si="55"/>
        <v>3.8836448368329E-06</v>
      </c>
      <c r="J225" s="12">
        <f t="shared" si="56"/>
        <v>3.8836448349017064E-07</v>
      </c>
      <c r="K225" s="13">
        <f t="shared" si="57"/>
        <v>0.9999999847700203</v>
      </c>
      <c r="L225" s="12">
        <f t="shared" si="58"/>
        <v>1.5082697203658703E-12</v>
      </c>
      <c r="M225" s="12">
        <f t="shared" si="59"/>
        <v>195.07499999999996</v>
      </c>
      <c r="N225" s="12">
        <f t="shared" si="60"/>
        <v>180.62499999999994</v>
      </c>
    </row>
    <row r="226" spans="2:14" ht="14.25">
      <c r="B226" s="9">
        <f t="shared" si="48"/>
        <v>10</v>
      </c>
      <c r="C226" s="9">
        <f t="shared" si="49"/>
        <v>0.006</v>
      </c>
      <c r="D226" s="9">
        <f t="shared" si="50"/>
        <v>255</v>
      </c>
      <c r="E226" s="14">
        <f t="shared" si="51"/>
        <v>0.06</v>
      </c>
      <c r="F226" s="9">
        <f t="shared" si="52"/>
        <v>181</v>
      </c>
      <c r="G226" s="15">
        <f t="shared" si="53"/>
        <v>1.086</v>
      </c>
      <c r="H226" s="11">
        <f t="shared" si="54"/>
        <v>254.99999648593285</v>
      </c>
      <c r="I226" s="11">
        <f t="shared" si="55"/>
        <v>3.5140671457156714E-06</v>
      </c>
      <c r="J226" s="12">
        <f t="shared" si="56"/>
        <v>3.514067164981158E-07</v>
      </c>
      <c r="K226" s="13">
        <f t="shared" si="57"/>
        <v>0.9999999862193445</v>
      </c>
      <c r="L226" s="12">
        <f t="shared" si="58"/>
        <v>1.2348668039998714E-12</v>
      </c>
      <c r="M226" s="12">
        <f t="shared" si="59"/>
        <v>195.07499999999996</v>
      </c>
      <c r="N226" s="12">
        <f t="shared" si="60"/>
        <v>179.62707182320437</v>
      </c>
    </row>
    <row r="227" spans="2:14" ht="14.25">
      <c r="B227" s="9">
        <f t="shared" si="48"/>
        <v>10</v>
      </c>
      <c r="C227" s="9">
        <f t="shared" si="49"/>
        <v>0.006</v>
      </c>
      <c r="D227" s="9">
        <f t="shared" si="50"/>
        <v>255</v>
      </c>
      <c r="E227" s="14">
        <f t="shared" si="51"/>
        <v>0.06</v>
      </c>
      <c r="F227" s="9">
        <f t="shared" si="52"/>
        <v>182</v>
      </c>
      <c r="G227" s="15">
        <f t="shared" si="53"/>
        <v>1.092</v>
      </c>
      <c r="H227" s="11">
        <f t="shared" si="54"/>
        <v>254.99999682034056</v>
      </c>
      <c r="I227" s="11">
        <f t="shared" si="55"/>
        <v>3.179659444185745E-06</v>
      </c>
      <c r="J227" s="12">
        <f t="shared" si="56"/>
        <v>3.179659460366491E-07</v>
      </c>
      <c r="K227" s="13">
        <f t="shared" si="57"/>
        <v>0.9999999875307473</v>
      </c>
      <c r="L227" s="12">
        <f t="shared" si="58"/>
        <v>1.0110234283898124E-12</v>
      </c>
      <c r="M227" s="12">
        <f t="shared" si="59"/>
        <v>195.075</v>
      </c>
      <c r="N227" s="12">
        <f t="shared" si="60"/>
        <v>178.64010989010987</v>
      </c>
    </row>
    <row r="228" spans="2:14" ht="14.25">
      <c r="B228" s="9">
        <f t="shared" si="48"/>
        <v>10</v>
      </c>
      <c r="C228" s="9">
        <f t="shared" si="49"/>
        <v>0.006</v>
      </c>
      <c r="D228" s="9">
        <f t="shared" si="50"/>
        <v>255</v>
      </c>
      <c r="E228" s="14">
        <f t="shared" si="51"/>
        <v>0.06</v>
      </c>
      <c r="F228" s="9">
        <f t="shared" si="52"/>
        <v>183</v>
      </c>
      <c r="G228" s="15">
        <f t="shared" si="53"/>
        <v>1.098</v>
      </c>
      <c r="H228" s="11">
        <f t="shared" si="54"/>
        <v>254.99999712292515</v>
      </c>
      <c r="I228" s="11">
        <f t="shared" si="55"/>
        <v>2.877074848584016E-06</v>
      </c>
      <c r="J228" s="12">
        <f t="shared" si="56"/>
        <v>2.877074856351634E-07</v>
      </c>
      <c r="K228" s="13">
        <f t="shared" si="57"/>
        <v>0.9999999887173535</v>
      </c>
      <c r="L228" s="12">
        <f t="shared" si="58"/>
        <v>8.277559729050777E-13</v>
      </c>
      <c r="M228" s="12">
        <f t="shared" si="59"/>
        <v>195.075</v>
      </c>
      <c r="N228" s="12">
        <f t="shared" si="60"/>
        <v>177.66393442622947</v>
      </c>
    </row>
    <row r="229" spans="2:14" ht="14.25">
      <c r="B229" s="9">
        <f t="shared" si="48"/>
        <v>10</v>
      </c>
      <c r="C229" s="9">
        <f t="shared" si="49"/>
        <v>0.006</v>
      </c>
      <c r="D229" s="9">
        <f t="shared" si="50"/>
        <v>255</v>
      </c>
      <c r="E229" s="14">
        <f t="shared" si="51"/>
        <v>0.06</v>
      </c>
      <c r="F229" s="9">
        <f t="shared" si="52"/>
        <v>184</v>
      </c>
      <c r="G229" s="15">
        <f t="shared" si="53"/>
        <v>1.104</v>
      </c>
      <c r="H229" s="11">
        <f t="shared" si="54"/>
        <v>254.99999739671503</v>
      </c>
      <c r="I229" s="11">
        <f t="shared" si="55"/>
        <v>2.6032849689272552E-06</v>
      </c>
      <c r="J229" s="12">
        <f t="shared" si="56"/>
        <v>2.603284984517388E-07</v>
      </c>
      <c r="K229" s="13">
        <f t="shared" si="57"/>
        <v>0.9999999897910393</v>
      </c>
      <c r="L229" s="12">
        <f t="shared" si="58"/>
        <v>6.7770927106137E-13</v>
      </c>
      <c r="M229" s="12">
        <f t="shared" si="59"/>
        <v>195.075</v>
      </c>
      <c r="N229" s="12">
        <f t="shared" si="60"/>
        <v>176.69836956521738</v>
      </c>
    </row>
    <row r="230" spans="2:14" ht="14.25">
      <c r="B230" s="9">
        <f t="shared" si="48"/>
        <v>10</v>
      </c>
      <c r="C230" s="9">
        <f t="shared" si="49"/>
        <v>0.006</v>
      </c>
      <c r="D230" s="9">
        <f t="shared" si="50"/>
        <v>255</v>
      </c>
      <c r="E230" s="14">
        <f t="shared" si="51"/>
        <v>0.06</v>
      </c>
      <c r="F230" s="9">
        <f t="shared" si="52"/>
        <v>185</v>
      </c>
      <c r="G230" s="15">
        <f t="shared" si="53"/>
        <v>1.11</v>
      </c>
      <c r="H230" s="11">
        <f t="shared" si="54"/>
        <v>254.99999764445033</v>
      </c>
      <c r="I230" s="11">
        <f t="shared" si="55"/>
        <v>2.355549668209278E-06</v>
      </c>
      <c r="J230" s="12">
        <f t="shared" si="56"/>
        <v>2.3555496638024932E-07</v>
      </c>
      <c r="K230" s="13">
        <f t="shared" si="57"/>
        <v>0.9999999907625503</v>
      </c>
      <c r="L230" s="12">
        <f t="shared" si="58"/>
        <v>5.548614218640039E-13</v>
      </c>
      <c r="M230" s="12">
        <f t="shared" si="59"/>
        <v>195.075</v>
      </c>
      <c r="N230" s="12">
        <f t="shared" si="60"/>
        <v>175.74324324324323</v>
      </c>
    </row>
    <row r="231" spans="2:14" ht="14.25">
      <c r="B231" s="9">
        <f t="shared" si="48"/>
        <v>10</v>
      </c>
      <c r="C231" s="9">
        <f t="shared" si="49"/>
        <v>0.006</v>
      </c>
      <c r="D231" s="9">
        <f t="shared" si="50"/>
        <v>255</v>
      </c>
      <c r="E231" s="14">
        <f t="shared" si="51"/>
        <v>0.06</v>
      </c>
      <c r="F231" s="9">
        <f t="shared" si="52"/>
        <v>186</v>
      </c>
      <c r="G231" s="15">
        <f t="shared" si="53"/>
        <v>1.116</v>
      </c>
      <c r="H231" s="11">
        <f t="shared" si="54"/>
        <v>254.99999786861054</v>
      </c>
      <c r="I231" s="11">
        <f t="shared" si="55"/>
        <v>2.131389464921085E-06</v>
      </c>
      <c r="J231" s="12">
        <f t="shared" si="56"/>
        <v>2.1313894758505252E-07</v>
      </c>
      <c r="K231" s="13">
        <f t="shared" si="57"/>
        <v>0.9999999916416099</v>
      </c>
      <c r="L231" s="12">
        <f t="shared" si="58"/>
        <v>4.5428210977663765E-13</v>
      </c>
      <c r="M231" s="12">
        <f t="shared" si="59"/>
        <v>195.075</v>
      </c>
      <c r="N231" s="12">
        <f t="shared" si="60"/>
        <v>174.79838709677418</v>
      </c>
    </row>
    <row r="232" spans="2:14" ht="14.25">
      <c r="B232" s="9">
        <f t="shared" si="48"/>
        <v>10</v>
      </c>
      <c r="C232" s="9">
        <f t="shared" si="49"/>
        <v>0.006</v>
      </c>
      <c r="D232" s="9">
        <f t="shared" si="50"/>
        <v>255</v>
      </c>
      <c r="E232" s="14">
        <f t="shared" si="51"/>
        <v>0.06</v>
      </c>
      <c r="F232" s="9">
        <f t="shared" si="52"/>
        <v>187</v>
      </c>
      <c r="G232" s="15">
        <f t="shared" si="53"/>
        <v>1.122</v>
      </c>
      <c r="H232" s="11">
        <f t="shared" si="54"/>
        <v>254.99999807143905</v>
      </c>
      <c r="I232" s="11">
        <f t="shared" si="55"/>
        <v>1.9285609482722066E-06</v>
      </c>
      <c r="J232" s="12">
        <f t="shared" si="56"/>
        <v>1.9285609501576036E-07</v>
      </c>
      <c r="K232" s="13">
        <f t="shared" si="57"/>
        <v>0.9999999924370159</v>
      </c>
      <c r="L232" s="12">
        <f t="shared" si="58"/>
        <v>3.719347338472799E-13</v>
      </c>
      <c r="M232" s="12">
        <f t="shared" si="59"/>
        <v>195.075</v>
      </c>
      <c r="N232" s="12">
        <f t="shared" si="60"/>
        <v>173.86363636363635</v>
      </c>
    </row>
    <row r="233" spans="2:14" ht="14.25">
      <c r="B233" s="9">
        <f t="shared" si="48"/>
        <v>10</v>
      </c>
      <c r="C233" s="9">
        <f t="shared" si="49"/>
        <v>0.006</v>
      </c>
      <c r="D233" s="9">
        <f t="shared" si="50"/>
        <v>255</v>
      </c>
      <c r="E233" s="14">
        <f t="shared" si="51"/>
        <v>0.06</v>
      </c>
      <c r="F233" s="9">
        <f t="shared" si="52"/>
        <v>188</v>
      </c>
      <c r="G233" s="15">
        <f t="shared" si="53"/>
        <v>1.1280000000000001</v>
      </c>
      <c r="H233" s="11">
        <f t="shared" si="54"/>
        <v>254.99999825496587</v>
      </c>
      <c r="I233" s="11">
        <f t="shared" si="55"/>
        <v>1.7450341260882851E-06</v>
      </c>
      <c r="J233" s="12">
        <f t="shared" si="56"/>
        <v>1.7450341106655804E-07</v>
      </c>
      <c r="K233" s="13">
        <f t="shared" si="57"/>
        <v>0.9999999931567289</v>
      </c>
      <c r="L233" s="12">
        <f t="shared" si="58"/>
        <v>3.0451440473864136E-13</v>
      </c>
      <c r="M233" s="12">
        <f t="shared" si="59"/>
        <v>195.07500000000002</v>
      </c>
      <c r="N233" s="12">
        <f t="shared" si="60"/>
        <v>172.93882978723403</v>
      </c>
    </row>
    <row r="234" spans="2:14" ht="14.25">
      <c r="B234" s="9">
        <f t="shared" si="48"/>
        <v>10</v>
      </c>
      <c r="C234" s="9">
        <f t="shared" si="49"/>
        <v>0.006</v>
      </c>
      <c r="D234" s="9">
        <f t="shared" si="50"/>
        <v>255</v>
      </c>
      <c r="E234" s="14">
        <f t="shared" si="51"/>
        <v>0.06</v>
      </c>
      <c r="F234" s="9">
        <f t="shared" si="52"/>
        <v>189</v>
      </c>
      <c r="G234" s="15">
        <f t="shared" si="53"/>
        <v>1.1340000000000001</v>
      </c>
      <c r="H234" s="11">
        <f t="shared" si="54"/>
        <v>254.99999842102784</v>
      </c>
      <c r="I234" s="11">
        <f t="shared" si="55"/>
        <v>1.5789721601322526E-06</v>
      </c>
      <c r="J234" s="12">
        <f t="shared" si="56"/>
        <v>1.5789721590793243E-07</v>
      </c>
      <c r="K234" s="13">
        <f t="shared" si="57"/>
        <v>0.9999999938079523</v>
      </c>
      <c r="L234" s="12">
        <f t="shared" si="58"/>
        <v>2.493153079147623E-13</v>
      </c>
      <c r="M234" s="12">
        <f t="shared" si="59"/>
        <v>195.07500000000002</v>
      </c>
      <c r="N234" s="12">
        <f t="shared" si="60"/>
        <v>172.02380952380952</v>
      </c>
    </row>
    <row r="235" spans="2:14" ht="14.25">
      <c r="B235" s="9">
        <f t="shared" si="48"/>
        <v>10</v>
      </c>
      <c r="C235" s="9">
        <f t="shared" si="49"/>
        <v>0.006</v>
      </c>
      <c r="D235" s="9">
        <f t="shared" si="50"/>
        <v>255</v>
      </c>
      <c r="E235" s="14">
        <f t="shared" si="51"/>
        <v>0.06</v>
      </c>
      <c r="F235" s="9">
        <f t="shared" si="52"/>
        <v>190</v>
      </c>
      <c r="G235" s="15">
        <f t="shared" si="53"/>
        <v>1.1400000000000001</v>
      </c>
      <c r="H235" s="11">
        <f t="shared" si="54"/>
        <v>254.9999985712869</v>
      </c>
      <c r="I235" s="11">
        <f t="shared" si="55"/>
        <v>1.4287130909451662E-06</v>
      </c>
      <c r="J235" s="12">
        <f t="shared" si="56"/>
        <v>1.4287130915719983E-07</v>
      </c>
      <c r="K235" s="13">
        <f t="shared" si="57"/>
        <v>0.9999999943972036</v>
      </c>
      <c r="L235" s="12">
        <f t="shared" si="58"/>
        <v>2.0412210980292167E-13</v>
      </c>
      <c r="M235" s="12">
        <f t="shared" si="59"/>
        <v>195.07500000000002</v>
      </c>
      <c r="N235" s="12">
        <f t="shared" si="60"/>
        <v>171.1184210526316</v>
      </c>
    </row>
    <row r="236" spans="2:14" ht="14.25">
      <c r="B236" s="9">
        <f t="shared" si="48"/>
        <v>10</v>
      </c>
      <c r="C236" s="9">
        <f t="shared" si="49"/>
        <v>0.006</v>
      </c>
      <c r="D236" s="9">
        <f t="shared" si="50"/>
        <v>255</v>
      </c>
      <c r="E236" s="14">
        <f t="shared" si="51"/>
        <v>0.06</v>
      </c>
      <c r="F236" s="9">
        <f t="shared" si="52"/>
        <v>191</v>
      </c>
      <c r="G236" s="15">
        <f t="shared" si="53"/>
        <v>1.1460000000000001</v>
      </c>
      <c r="H236" s="11">
        <f t="shared" si="54"/>
        <v>254.99999870724693</v>
      </c>
      <c r="I236" s="11">
        <f t="shared" si="55"/>
        <v>1.2927530690376443E-06</v>
      </c>
      <c r="J236" s="12">
        <f t="shared" si="56"/>
        <v>1.292753064892183E-07</v>
      </c>
      <c r="K236" s="13">
        <f t="shared" si="57"/>
        <v>0.9999999949303802</v>
      </c>
      <c r="L236" s="12">
        <f t="shared" si="58"/>
        <v>1.6712104867881328E-13</v>
      </c>
      <c r="M236" s="12">
        <f t="shared" si="59"/>
        <v>195.07500000000002</v>
      </c>
      <c r="N236" s="12">
        <f t="shared" si="60"/>
        <v>170.22251308900522</v>
      </c>
    </row>
    <row r="237" spans="2:14" ht="14.25">
      <c r="B237" s="9">
        <f aca="true" t="shared" si="61" ref="B237:B245">$E$8</f>
        <v>10</v>
      </c>
      <c r="C237" s="9">
        <f aca="true" t="shared" si="62" ref="C237:C245">$E$6/10^6</f>
        <v>0.006</v>
      </c>
      <c r="D237" s="9">
        <f aca="true" t="shared" si="63" ref="D237:D245">$E$5</f>
        <v>255</v>
      </c>
      <c r="E237" s="14">
        <f aca="true" t="shared" si="64" ref="E237:E245">$E$9</f>
        <v>0.06</v>
      </c>
      <c r="F237" s="9">
        <f t="shared" si="52"/>
        <v>192</v>
      </c>
      <c r="G237" s="15">
        <f t="shared" si="53"/>
        <v>1.1520000000000001</v>
      </c>
      <c r="H237" s="11">
        <f t="shared" si="54"/>
        <v>254.99999883026865</v>
      </c>
      <c r="I237" s="11">
        <f t="shared" si="55"/>
        <v>1.1697313482272875E-06</v>
      </c>
      <c r="J237" s="12">
        <f t="shared" si="56"/>
        <v>1.1697313453951146E-07</v>
      </c>
      <c r="K237" s="13">
        <f t="shared" si="57"/>
        <v>0.9999999954128183</v>
      </c>
      <c r="L237" s="12">
        <f t="shared" si="58"/>
        <v>1.3682714203998647E-13</v>
      </c>
      <c r="M237" s="12">
        <f t="shared" si="59"/>
        <v>195.07500000000002</v>
      </c>
      <c r="N237" s="12">
        <f t="shared" si="60"/>
        <v>169.3359375</v>
      </c>
    </row>
    <row r="238" spans="2:14" ht="14.25">
      <c r="B238" s="9">
        <f t="shared" si="61"/>
        <v>10</v>
      </c>
      <c r="C238" s="9">
        <f t="shared" si="62"/>
        <v>0.006</v>
      </c>
      <c r="D238" s="9">
        <f t="shared" si="63"/>
        <v>255</v>
      </c>
      <c r="E238" s="14">
        <f t="shared" si="64"/>
        <v>0.06</v>
      </c>
      <c r="F238" s="9">
        <f t="shared" si="52"/>
        <v>193</v>
      </c>
      <c r="G238" s="15">
        <f t="shared" si="53"/>
        <v>1.158</v>
      </c>
      <c r="H238" s="11">
        <f t="shared" si="54"/>
        <v>254.9999989415833</v>
      </c>
      <c r="I238" s="11">
        <f t="shared" si="55"/>
        <v>1.0584167000615707E-06</v>
      </c>
      <c r="J238" s="12">
        <f t="shared" si="56"/>
        <v>1.058416690363047E-07</v>
      </c>
      <c r="K238" s="13">
        <f t="shared" si="57"/>
        <v>0.9999999958493463</v>
      </c>
      <c r="L238" s="12">
        <f t="shared" si="58"/>
        <v>1.120245890439066E-13</v>
      </c>
      <c r="M238" s="12">
        <f t="shared" si="59"/>
        <v>195.07500000000002</v>
      </c>
      <c r="N238" s="12">
        <f t="shared" si="60"/>
        <v>168.45854922279796</v>
      </c>
    </row>
    <row r="239" spans="2:14" ht="14.25">
      <c r="B239" s="9">
        <f t="shared" si="61"/>
        <v>10</v>
      </c>
      <c r="C239" s="9">
        <f t="shared" si="62"/>
        <v>0.006</v>
      </c>
      <c r="D239" s="9">
        <f t="shared" si="63"/>
        <v>255</v>
      </c>
      <c r="E239" s="14">
        <f t="shared" si="64"/>
        <v>0.06</v>
      </c>
      <c r="F239" s="9">
        <f t="shared" si="52"/>
        <v>194</v>
      </c>
      <c r="G239" s="15">
        <f t="shared" si="53"/>
        <v>1.164</v>
      </c>
      <c r="H239" s="11">
        <f t="shared" si="54"/>
        <v>254.99999904230498</v>
      </c>
      <c r="I239" s="11">
        <f t="shared" si="55"/>
        <v>9.576950219525315E-07</v>
      </c>
      <c r="J239" s="12">
        <f t="shared" si="56"/>
        <v>9.576950253142671E-08</v>
      </c>
      <c r="K239" s="13">
        <f t="shared" si="57"/>
        <v>0.9999999962443332</v>
      </c>
      <c r="L239" s="12">
        <f t="shared" si="58"/>
        <v>9.171797615116948E-14</v>
      </c>
      <c r="M239" s="12">
        <f t="shared" si="59"/>
        <v>195.07500000000002</v>
      </c>
      <c r="N239" s="12">
        <f t="shared" si="60"/>
        <v>167.59020618556704</v>
      </c>
    </row>
    <row r="240" spans="2:14" ht="14.25">
      <c r="B240" s="9">
        <f t="shared" si="61"/>
        <v>10</v>
      </c>
      <c r="C240" s="9">
        <f t="shared" si="62"/>
        <v>0.006</v>
      </c>
      <c r="D240" s="9">
        <f t="shared" si="63"/>
        <v>255</v>
      </c>
      <c r="E240" s="14">
        <f t="shared" si="64"/>
        <v>0.06</v>
      </c>
      <c r="F240" s="9">
        <f t="shared" si="52"/>
        <v>195</v>
      </c>
      <c r="G240" s="15">
        <f t="shared" si="53"/>
        <v>1.17</v>
      </c>
      <c r="H240" s="11">
        <f t="shared" si="54"/>
        <v>254.99999913344172</v>
      </c>
      <c r="I240" s="11">
        <f t="shared" si="55"/>
        <v>8.665582811318018E-07</v>
      </c>
      <c r="J240" s="12">
        <f t="shared" si="56"/>
        <v>8.665582939712431E-08</v>
      </c>
      <c r="K240" s="13">
        <f t="shared" si="57"/>
        <v>0.9999999966017322</v>
      </c>
      <c r="L240" s="12">
        <f t="shared" si="58"/>
        <v>7.509232768503515E-14</v>
      </c>
      <c r="M240" s="12">
        <f t="shared" si="59"/>
        <v>195.07500000000002</v>
      </c>
      <c r="N240" s="12">
        <f t="shared" si="60"/>
        <v>166.73076923076925</v>
      </c>
    </row>
    <row r="241" spans="2:14" ht="14.25">
      <c r="B241" s="9">
        <f t="shared" si="61"/>
        <v>10</v>
      </c>
      <c r="C241" s="9">
        <f t="shared" si="62"/>
        <v>0.006</v>
      </c>
      <c r="D241" s="9">
        <f t="shared" si="63"/>
        <v>255</v>
      </c>
      <c r="E241" s="14">
        <f t="shared" si="64"/>
        <v>0.06</v>
      </c>
      <c r="F241" s="9">
        <f t="shared" si="52"/>
        <v>196</v>
      </c>
      <c r="G241" s="15">
        <f t="shared" si="53"/>
        <v>1.176</v>
      </c>
      <c r="H241" s="11">
        <f t="shared" si="54"/>
        <v>254.99999921590563</v>
      </c>
      <c r="I241" s="11">
        <f t="shared" si="55"/>
        <v>7.840943681003409E-07</v>
      </c>
      <c r="J241" s="12">
        <f t="shared" si="56"/>
        <v>7.840943692945873E-08</v>
      </c>
      <c r="K241" s="13">
        <f t="shared" si="57"/>
        <v>0.9999999969251201</v>
      </c>
      <c r="L241" s="12">
        <f t="shared" si="58"/>
        <v>6.148039799594768E-14</v>
      </c>
      <c r="M241" s="12">
        <f t="shared" si="59"/>
        <v>195.07500000000002</v>
      </c>
      <c r="N241" s="12">
        <f t="shared" si="60"/>
        <v>165.88010204081635</v>
      </c>
    </row>
    <row r="242" spans="2:14" ht="14.25">
      <c r="B242" s="9">
        <f t="shared" si="61"/>
        <v>10</v>
      </c>
      <c r="C242" s="9">
        <f t="shared" si="62"/>
        <v>0.006</v>
      </c>
      <c r="D242" s="9">
        <f t="shared" si="63"/>
        <v>255</v>
      </c>
      <c r="E242" s="14">
        <f t="shared" si="64"/>
        <v>0.06</v>
      </c>
      <c r="F242" s="9">
        <f t="shared" si="52"/>
        <v>197</v>
      </c>
      <c r="G242" s="15">
        <f t="shared" si="53"/>
        <v>1.182</v>
      </c>
      <c r="H242" s="11">
        <f t="shared" si="54"/>
        <v>254.99999929052206</v>
      </c>
      <c r="I242" s="11">
        <f t="shared" si="55"/>
        <v>7.094779448379995E-07</v>
      </c>
      <c r="J242" s="12">
        <f t="shared" si="56"/>
        <v>7.094779246090475E-08</v>
      </c>
      <c r="K242" s="13">
        <f t="shared" si="57"/>
        <v>0.9999999972177336</v>
      </c>
      <c r="L242" s="12">
        <f t="shared" si="58"/>
        <v>5.033589255075614E-14</v>
      </c>
      <c r="M242" s="12">
        <f t="shared" si="59"/>
        <v>195.07500000000002</v>
      </c>
      <c r="N242" s="12">
        <f t="shared" si="60"/>
        <v>165.03807106598987</v>
      </c>
    </row>
    <row r="243" spans="2:14" ht="14.25">
      <c r="B243" s="9">
        <f t="shared" si="61"/>
        <v>10</v>
      </c>
      <c r="C243" s="9">
        <f t="shared" si="62"/>
        <v>0.006</v>
      </c>
      <c r="D243" s="9">
        <f t="shared" si="63"/>
        <v>255</v>
      </c>
      <c r="E243" s="14">
        <f t="shared" si="64"/>
        <v>0.06</v>
      </c>
      <c r="F243" s="9">
        <f t="shared" si="52"/>
        <v>198</v>
      </c>
      <c r="G243" s="15">
        <f t="shared" si="53"/>
        <v>1.188</v>
      </c>
      <c r="H243" s="11">
        <f t="shared" si="54"/>
        <v>254.99999935803783</v>
      </c>
      <c r="I243" s="11">
        <f t="shared" si="55"/>
        <v>6.419621740860748E-07</v>
      </c>
      <c r="J243" s="12">
        <f t="shared" si="56"/>
        <v>6.419621734567609E-08</v>
      </c>
      <c r="K243" s="13">
        <f t="shared" si="57"/>
        <v>0.9999999974825012</v>
      </c>
      <c r="L243" s="12">
        <f t="shared" si="58"/>
        <v>4.1211543214932836E-14</v>
      </c>
      <c r="M243" s="12">
        <f t="shared" si="59"/>
        <v>195.07500000000002</v>
      </c>
      <c r="N243" s="12">
        <f t="shared" si="60"/>
        <v>164.20454545454547</v>
      </c>
    </row>
    <row r="244" spans="2:14" ht="14.25">
      <c r="B244" s="9">
        <f t="shared" si="61"/>
        <v>10</v>
      </c>
      <c r="C244" s="9">
        <f t="shared" si="62"/>
        <v>0.006</v>
      </c>
      <c r="D244" s="9">
        <f t="shared" si="63"/>
        <v>255</v>
      </c>
      <c r="E244" s="14">
        <f t="shared" si="64"/>
        <v>0.06</v>
      </c>
      <c r="F244" s="9">
        <f>F243+1</f>
        <v>199</v>
      </c>
      <c r="G244" s="15">
        <f t="shared" si="53"/>
        <v>1.194</v>
      </c>
      <c r="H244" s="11">
        <f t="shared" si="54"/>
        <v>254.99999941912859</v>
      </c>
      <c r="I244" s="11">
        <f t="shared" si="55"/>
        <v>5.808714149679872E-07</v>
      </c>
      <c r="J244" s="12">
        <f t="shared" si="56"/>
        <v>5.808713955073696E-08</v>
      </c>
      <c r="K244" s="13">
        <f t="shared" si="57"/>
        <v>0.9999999977220729</v>
      </c>
      <c r="L244" s="12">
        <f t="shared" si="58"/>
        <v>3.37411578118679E-14</v>
      </c>
      <c r="M244" s="12">
        <f t="shared" si="59"/>
        <v>195.07500000000002</v>
      </c>
      <c r="N244" s="12">
        <f t="shared" si="60"/>
        <v>163.37939698492465</v>
      </c>
    </row>
    <row r="245" spans="2:14" ht="14.25">
      <c r="B245" s="9">
        <f t="shared" si="61"/>
        <v>10</v>
      </c>
      <c r="C245" s="9">
        <f t="shared" si="62"/>
        <v>0.006</v>
      </c>
      <c r="D245" s="9">
        <f t="shared" si="63"/>
        <v>255</v>
      </c>
      <c r="E245" s="14">
        <f t="shared" si="64"/>
        <v>0.06</v>
      </c>
      <c r="F245" s="9">
        <f>F244+1</f>
        <v>200</v>
      </c>
      <c r="G245" s="15">
        <f t="shared" si="53"/>
        <v>1.2</v>
      </c>
      <c r="H245" s="11">
        <f t="shared" si="54"/>
        <v>254.99999947440583</v>
      </c>
      <c r="I245" s="11">
        <f t="shared" si="55"/>
        <v>5.255941744053416E-07</v>
      </c>
      <c r="J245" s="12">
        <f t="shared" si="56"/>
        <v>5.2559417372183225E-08</v>
      </c>
      <c r="K245" s="13">
        <f t="shared" si="57"/>
        <v>0.9999999979388464</v>
      </c>
      <c r="L245" s="12">
        <f t="shared" si="58"/>
        <v>2.7624923545033558E-14</v>
      </c>
      <c r="M245" s="12">
        <f t="shared" si="59"/>
        <v>195.07500000000002</v>
      </c>
      <c r="N245" s="12">
        <f t="shared" si="60"/>
        <v>162.56250000000003</v>
      </c>
    </row>
  </sheetData>
  <sheetProtection password="94E6" sheet="1" objects="1" scenarios="1" formatCells="0" formatColumns="0" formatRows="0" pivotTables="0"/>
  <mergeCells count="28">
    <mergeCell ref="B1:N2"/>
    <mergeCell ref="B3:N3"/>
    <mergeCell ref="G7:N7"/>
    <mergeCell ref="G8:N8"/>
    <mergeCell ref="B6:D6"/>
    <mergeCell ref="B5:D5"/>
    <mergeCell ref="B4:D4"/>
    <mergeCell ref="G4:N4"/>
    <mergeCell ref="G5:N5"/>
    <mergeCell ref="H6:K6"/>
    <mergeCell ref="L6:N6"/>
    <mergeCell ref="B16:D16"/>
    <mergeCell ref="B15:D15"/>
    <mergeCell ref="B14:D14"/>
    <mergeCell ref="B11:D12"/>
    <mergeCell ref="B17:N17"/>
    <mergeCell ref="B13:D13"/>
    <mergeCell ref="G13:N13"/>
    <mergeCell ref="G15:N15"/>
    <mergeCell ref="G16:N16"/>
    <mergeCell ref="B10:D10"/>
    <mergeCell ref="B9:D9"/>
    <mergeCell ref="B8:D8"/>
    <mergeCell ref="B7:D7"/>
    <mergeCell ref="G14:N14"/>
    <mergeCell ref="G10:N10"/>
    <mergeCell ref="G11:N12"/>
    <mergeCell ref="G9:N9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3"/>
  <sheetViews>
    <sheetView zoomScale="55" zoomScaleNormal="55" zoomScalePageLayoutView="0" workbookViewId="0" topLeftCell="A241">
      <selection activeCell="J11" sqref="J11"/>
    </sheetView>
  </sheetViews>
  <sheetFormatPr defaultColWidth="9.00390625" defaultRowHeight="15" customHeight="1"/>
  <cols>
    <col min="1" max="1" width="9.00390625" style="27" customWidth="1"/>
    <col min="2" max="2" width="24.140625" style="27" customWidth="1"/>
    <col min="3" max="3" width="15.7109375" style="27" customWidth="1"/>
    <col min="4" max="4" width="16.8515625" style="27" customWidth="1"/>
    <col min="5" max="5" width="28.140625" style="27" customWidth="1"/>
    <col min="6" max="6" width="15.7109375" style="27" customWidth="1"/>
    <col min="7" max="7" width="15.421875" style="27" customWidth="1"/>
    <col min="8" max="9" width="9.00390625" style="27" customWidth="1"/>
    <col min="10" max="10" width="13.8515625" style="27" customWidth="1"/>
    <col min="11" max="11" width="13.140625" style="27" customWidth="1"/>
    <col min="12" max="16384" width="9.00390625" style="27" customWidth="1"/>
  </cols>
  <sheetData>
    <row r="1" spans="1:18" ht="15" customHeight="1">
      <c r="A1" s="159" t="s">
        <v>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30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2:19" ht="15" customHeight="1">
      <c r="B3" s="160" t="s">
        <v>26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28"/>
    </row>
    <row r="4" spans="2:19" ht="15" customHeight="1">
      <c r="B4" s="161" t="s">
        <v>28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28"/>
    </row>
    <row r="5" spans="2:19" ht="15" customHeight="1">
      <c r="B5" s="161" t="s">
        <v>27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28"/>
    </row>
    <row r="6" spans="2:19" ht="15" customHeight="1">
      <c r="B6" s="161" t="s">
        <v>29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28"/>
    </row>
    <row r="7" spans="2:19" ht="15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8"/>
    </row>
    <row r="8" spans="2:20" ht="49.5" customHeight="1">
      <c r="B8" s="30" t="s">
        <v>66</v>
      </c>
      <c r="C8" s="31" t="s">
        <v>67</v>
      </c>
      <c r="D8" s="32" t="s">
        <v>68</v>
      </c>
      <c r="E8" s="30" t="s">
        <v>66</v>
      </c>
      <c r="F8" s="31" t="s">
        <v>67</v>
      </c>
      <c r="G8" s="33" t="s">
        <v>68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8"/>
    </row>
    <row r="9" spans="2:20" ht="49.5" customHeight="1">
      <c r="B9" s="30" t="s">
        <v>62</v>
      </c>
      <c r="C9" s="86">
        <v>250</v>
      </c>
      <c r="D9" s="32" t="s">
        <v>69</v>
      </c>
      <c r="E9" s="34" t="s">
        <v>63</v>
      </c>
      <c r="F9" s="86" t="s">
        <v>72</v>
      </c>
      <c r="G9" s="33" t="s">
        <v>73</v>
      </c>
      <c r="H9" s="152" t="s">
        <v>75</v>
      </c>
      <c r="I9" s="153"/>
      <c r="J9" s="153"/>
      <c r="K9" s="153"/>
      <c r="L9" s="29"/>
      <c r="M9" s="29"/>
      <c r="N9" s="29"/>
      <c r="O9" s="29"/>
      <c r="P9" s="29"/>
      <c r="Q9" s="29"/>
      <c r="R9" s="29"/>
      <c r="S9" s="29"/>
      <c r="T9" s="28"/>
    </row>
    <row r="10" spans="2:20" ht="49.5" customHeight="1">
      <c r="B10" s="30" t="s">
        <v>64</v>
      </c>
      <c r="C10" s="86">
        <v>50</v>
      </c>
      <c r="D10" s="32" t="s">
        <v>70</v>
      </c>
      <c r="E10" s="30" t="s">
        <v>65</v>
      </c>
      <c r="F10" s="86">
        <v>0.006</v>
      </c>
      <c r="G10" s="33" t="s">
        <v>74</v>
      </c>
      <c r="H10" s="114" t="s">
        <v>129</v>
      </c>
      <c r="I10" s="155">
        <f>F10*10^6</f>
        <v>6000</v>
      </c>
      <c r="J10" s="155"/>
      <c r="K10" s="155"/>
      <c r="L10" s="115" t="s">
        <v>98</v>
      </c>
      <c r="M10" s="29"/>
      <c r="N10" s="29"/>
      <c r="O10" s="29"/>
      <c r="P10" s="29"/>
      <c r="Q10" s="29"/>
      <c r="R10" s="29"/>
      <c r="S10" s="29"/>
      <c r="T10" s="28"/>
    </row>
    <row r="11" spans="2:20" ht="49.5" customHeight="1">
      <c r="B11" s="30" t="s">
        <v>133</v>
      </c>
      <c r="C11" s="86">
        <v>0.02</v>
      </c>
      <c r="D11" s="32" t="s">
        <v>70</v>
      </c>
      <c r="E11" s="30" t="s">
        <v>134</v>
      </c>
      <c r="F11" s="86">
        <v>0.1</v>
      </c>
      <c r="G11" s="33" t="s">
        <v>70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8"/>
    </row>
    <row r="12" spans="11:19" ht="15" customHeight="1" thickBot="1">
      <c r="K12" s="28"/>
      <c r="L12" s="28"/>
      <c r="M12" s="28"/>
      <c r="N12" s="28"/>
      <c r="O12" s="28"/>
      <c r="P12" s="28"/>
      <c r="Q12" s="28"/>
      <c r="R12" s="28"/>
      <c r="S12" s="28"/>
    </row>
    <row r="13" spans="2:19" ht="15" customHeight="1">
      <c r="B13" s="35" t="s">
        <v>5</v>
      </c>
      <c r="C13" s="35" t="s">
        <v>71</v>
      </c>
      <c r="D13" s="35" t="s">
        <v>6</v>
      </c>
      <c r="E13" s="35" t="s">
        <v>7</v>
      </c>
      <c r="F13" s="35" t="s">
        <v>8</v>
      </c>
      <c r="G13" s="28"/>
      <c r="H13" s="28"/>
      <c r="I13" s="28"/>
      <c r="J13" s="36"/>
      <c r="S13" s="28"/>
    </row>
    <row r="14" spans="2:19" ht="15" customHeight="1" thickBot="1">
      <c r="B14" s="37">
        <f>IF(F9&lt;&gt;"",IF(F9="AC",C9*2^(1/2),IF(F9="DC",C9,"Error")),"Error")</f>
        <v>250</v>
      </c>
      <c r="C14" s="38">
        <f>C10</f>
        <v>50</v>
      </c>
      <c r="D14" s="38">
        <f>F10</f>
        <v>0.006</v>
      </c>
      <c r="E14" s="38">
        <f>C11</f>
        <v>0.02</v>
      </c>
      <c r="F14" s="38">
        <f>F11</f>
        <v>0.1</v>
      </c>
      <c r="G14" s="28"/>
      <c r="H14" s="28"/>
      <c r="I14" s="28"/>
      <c r="J14" s="28"/>
      <c r="S14" s="28"/>
    </row>
    <row r="15" spans="2:19" ht="15" customHeight="1">
      <c r="B15" s="39"/>
      <c r="C15" s="39"/>
      <c r="D15" s="39">
        <f>D14*10^6</f>
        <v>6000</v>
      </c>
      <c r="E15" s="28"/>
      <c r="F15" s="40"/>
      <c r="G15" s="154" t="s">
        <v>76</v>
      </c>
      <c r="H15" s="154"/>
      <c r="I15" s="154"/>
      <c r="J15" s="41">
        <f>3*(C14+E14+F14)*D14</f>
        <v>0.9021600000000001</v>
      </c>
      <c r="S15" s="28"/>
    </row>
    <row r="16" spans="2:19" ht="15" customHeight="1">
      <c r="B16" s="42" t="s">
        <v>34</v>
      </c>
      <c r="C16" s="43"/>
      <c r="D16" s="43"/>
      <c r="E16" s="43"/>
      <c r="F16" s="44"/>
      <c r="G16" s="154" t="s">
        <v>30</v>
      </c>
      <c r="H16" s="154"/>
      <c r="I16" s="154"/>
      <c r="J16" s="41">
        <f>(0.7/(3*D14))-(E14+F14)</f>
        <v>38.76888888888888</v>
      </c>
      <c r="S16" s="28"/>
    </row>
    <row r="17" spans="2:19" ht="15" customHeight="1" thickBot="1">
      <c r="B17" s="28"/>
      <c r="C17" s="45"/>
      <c r="D17" s="28"/>
      <c r="E17" s="28"/>
      <c r="F17" s="28"/>
      <c r="G17" s="28"/>
      <c r="H17" s="28"/>
      <c r="I17" s="28"/>
      <c r="J17" s="36"/>
      <c r="S17" s="28"/>
    </row>
    <row r="18" spans="2:19" ht="15" customHeight="1" thickBot="1">
      <c r="B18" s="46" t="s">
        <v>9</v>
      </c>
      <c r="C18" s="46" t="s">
        <v>10</v>
      </c>
      <c r="D18" s="46" t="s">
        <v>15</v>
      </c>
      <c r="E18" s="46" t="s">
        <v>31</v>
      </c>
      <c r="F18" s="45"/>
      <c r="G18" s="28"/>
      <c r="H18" s="28"/>
      <c r="I18" s="28"/>
      <c r="J18" s="36"/>
      <c r="S18" s="28"/>
    </row>
    <row r="19" spans="2:19" ht="15" customHeight="1">
      <c r="B19" s="47">
        <v>0</v>
      </c>
      <c r="C19" s="48">
        <f aca="true" t="shared" si="0" ref="C19:C42">$B$14*(1-EXP((-B19)/($D$14*($C$14+$E$14+$F$14))))</f>
        <v>0</v>
      </c>
      <c r="D19" s="48">
        <f>C19/B14*100</f>
        <v>0</v>
      </c>
      <c r="E19" s="49">
        <f>B14-C19</f>
        <v>250</v>
      </c>
      <c r="F19" s="50"/>
      <c r="G19" s="28"/>
      <c r="H19" s="28"/>
      <c r="I19" s="28"/>
      <c r="J19" s="36"/>
      <c r="S19" s="28"/>
    </row>
    <row r="20" spans="2:19" ht="15" customHeight="1">
      <c r="B20" s="47">
        <v>0.1</v>
      </c>
      <c r="C20" s="48">
        <f t="shared" si="0"/>
        <v>70.72415214247557</v>
      </c>
      <c r="D20" s="48">
        <f>C20/B14*100</f>
        <v>28.289660856990228</v>
      </c>
      <c r="E20" s="49">
        <f>B14-C20</f>
        <v>179.2758478575244</v>
      </c>
      <c r="F20" s="50"/>
      <c r="G20" s="28"/>
      <c r="H20" s="28"/>
      <c r="I20" s="28"/>
      <c r="J20" s="36"/>
      <c r="S20" s="28"/>
    </row>
    <row r="21" spans="2:19" ht="15" customHeight="1">
      <c r="B21" s="47">
        <v>0.2</v>
      </c>
      <c r="C21" s="48">
        <f t="shared" si="0"/>
        <v>121.440681499863</v>
      </c>
      <c r="D21" s="48">
        <f>C21/B14*100</f>
        <v>48.576272599945206</v>
      </c>
      <c r="E21" s="49">
        <f>B14-C21</f>
        <v>128.559318500137</v>
      </c>
      <c r="F21" s="50"/>
      <c r="G21" s="28"/>
      <c r="H21" s="28"/>
      <c r="I21" s="28"/>
      <c r="J21" s="36"/>
      <c r="S21" s="28"/>
    </row>
    <row r="22" spans="2:19" ht="15" customHeight="1">
      <c r="B22" s="47">
        <v>0.3</v>
      </c>
      <c r="C22" s="48">
        <f t="shared" si="0"/>
        <v>157.80967670360963</v>
      </c>
      <c r="D22" s="48">
        <f>C22/B14*100</f>
        <v>63.12387068144385</v>
      </c>
      <c r="E22" s="49">
        <f>B14-C22</f>
        <v>92.19032329639037</v>
      </c>
      <c r="F22" s="50"/>
      <c r="G22" s="28"/>
      <c r="H22" s="28"/>
      <c r="I22" s="28"/>
      <c r="J22" s="36"/>
      <c r="S22" s="28"/>
    </row>
    <row r="23" spans="2:19" ht="15" customHeight="1">
      <c r="B23" s="47">
        <v>0.4</v>
      </c>
      <c r="C23" s="48">
        <f t="shared" si="0"/>
        <v>183.89000650712134</v>
      </c>
      <c r="D23" s="48">
        <f>C23/B14*100</f>
        <v>73.55600260284854</v>
      </c>
      <c r="E23" s="49">
        <f>B14-C23</f>
        <v>66.10999349287866</v>
      </c>
      <c r="F23" s="50"/>
      <c r="G23" s="28"/>
      <c r="H23" s="28"/>
      <c r="I23" s="28"/>
      <c r="J23" s="36"/>
      <c r="S23" s="28"/>
    </row>
    <row r="24" spans="2:19" ht="15" customHeight="1">
      <c r="B24" s="47">
        <v>0.5</v>
      </c>
      <c r="C24" s="48">
        <f t="shared" si="0"/>
        <v>202.59229945883502</v>
      </c>
      <c r="D24" s="48">
        <f>C24/B14*100</f>
        <v>81.036919783534</v>
      </c>
      <c r="E24" s="49">
        <f>B14-C24</f>
        <v>47.407700541164985</v>
      </c>
      <c r="F24" s="50"/>
      <c r="G24" s="28"/>
      <c r="H24" s="28"/>
      <c r="I24" s="28"/>
      <c r="J24" s="36"/>
      <c r="S24" s="28"/>
    </row>
    <row r="25" spans="2:19" ht="15" customHeight="1">
      <c r="B25" s="47">
        <v>0.6</v>
      </c>
      <c r="C25" s="48">
        <f t="shared" si="0"/>
        <v>216.0037771620281</v>
      </c>
      <c r="D25" s="48">
        <f>C25/B14*100</f>
        <v>86.40151086481124</v>
      </c>
      <c r="E25" s="49">
        <f>B14-C25</f>
        <v>33.996222837971914</v>
      </c>
      <c r="F25" s="50"/>
      <c r="G25" s="28"/>
      <c r="H25" s="28"/>
      <c r="I25" s="28"/>
      <c r="J25" s="36"/>
      <c r="S25" s="28"/>
    </row>
    <row r="26" spans="2:19" ht="15" customHeight="1">
      <c r="B26" s="51">
        <v>0.7</v>
      </c>
      <c r="C26" s="52">
        <f t="shared" si="0"/>
        <v>225.621193307077</v>
      </c>
      <c r="D26" s="52">
        <f>C26/B14*100</f>
        <v>90.2484773228308</v>
      </c>
      <c r="E26" s="53">
        <f>B14-C26</f>
        <v>24.378806692923007</v>
      </c>
      <c r="F26" s="50"/>
      <c r="G26" s="28"/>
      <c r="H26" s="28"/>
      <c r="I26" s="28"/>
      <c r="J26" s="36"/>
      <c r="S26" s="28"/>
    </row>
    <row r="27" spans="2:10" ht="15" customHeight="1">
      <c r="B27" s="47">
        <v>0.8</v>
      </c>
      <c r="C27" s="48">
        <f t="shared" si="0"/>
        <v>232.51787504148615</v>
      </c>
      <c r="D27" s="48">
        <f>C27/B14*100</f>
        <v>93.00715001659447</v>
      </c>
      <c r="E27" s="49">
        <f>B14-C27</f>
        <v>17.48212495851385</v>
      </c>
      <c r="F27" s="50"/>
      <c r="G27" s="28"/>
      <c r="H27" s="28"/>
      <c r="I27" s="28"/>
      <c r="J27" s="36"/>
    </row>
    <row r="28" spans="2:10" ht="15" customHeight="1">
      <c r="B28" s="47">
        <v>0.9</v>
      </c>
      <c r="C28" s="48">
        <f t="shared" si="0"/>
        <v>237.46350890284495</v>
      </c>
      <c r="D28" s="48">
        <f>C28/B14*100</f>
        <v>94.98540356113799</v>
      </c>
      <c r="E28" s="49">
        <f>B14-C28</f>
        <v>12.53649109715505</v>
      </c>
      <c r="F28" s="50"/>
      <c r="G28" s="28"/>
      <c r="H28" s="28"/>
      <c r="I28" s="28"/>
      <c r="J28" s="36"/>
    </row>
    <row r="29" spans="2:19" ht="15" customHeight="1">
      <c r="B29" s="47">
        <v>1</v>
      </c>
      <c r="C29" s="48">
        <f t="shared" si="0"/>
        <v>241.0100397175969</v>
      </c>
      <c r="D29" s="48">
        <f>C29/B14*100</f>
        <v>96.40401588703877</v>
      </c>
      <c r="E29" s="49">
        <f>B14-C29</f>
        <v>8.989960282403104</v>
      </c>
      <c r="F29" s="50"/>
      <c r="G29" s="28"/>
      <c r="H29" s="28"/>
      <c r="I29" s="28"/>
      <c r="J29" s="36"/>
      <c r="S29" s="28"/>
    </row>
    <row r="30" spans="2:19" ht="15" customHeight="1">
      <c r="B30" s="47">
        <v>1.1</v>
      </c>
      <c r="C30" s="48">
        <f t="shared" si="0"/>
        <v>243.55326899266686</v>
      </c>
      <c r="D30" s="48">
        <f>C30/B14*100</f>
        <v>97.42130759706674</v>
      </c>
      <c r="E30" s="49">
        <f>B14-C30</f>
        <v>6.446731007333142</v>
      </c>
      <c r="F30" s="50"/>
      <c r="G30" s="28"/>
      <c r="H30" s="28"/>
      <c r="I30" s="28"/>
      <c r="J30" s="36"/>
      <c r="S30" s="28"/>
    </row>
    <row r="31" spans="2:19" ht="15" customHeight="1">
      <c r="B31" s="47">
        <v>1.2</v>
      </c>
      <c r="C31" s="48">
        <f t="shared" si="0"/>
        <v>245.37702733100383</v>
      </c>
      <c r="D31" s="48">
        <f>C31/B14*100</f>
        <v>98.15081093240153</v>
      </c>
      <c r="E31" s="49">
        <f>B14-C31</f>
        <v>4.622972668996169</v>
      </c>
      <c r="F31" s="50"/>
      <c r="G31" s="28"/>
      <c r="H31" s="28"/>
      <c r="I31" s="28"/>
      <c r="J31" s="36"/>
      <c r="S31" s="28"/>
    </row>
    <row r="32" spans="2:19" ht="15" customHeight="1">
      <c r="B32" s="47">
        <v>1.3</v>
      </c>
      <c r="C32" s="48">
        <f t="shared" si="0"/>
        <v>246.6848506205742</v>
      </c>
      <c r="D32" s="48">
        <f>C32/B14*100</f>
        <v>98.67394024822967</v>
      </c>
      <c r="E32" s="49">
        <f>B14-C32</f>
        <v>3.3151493794258045</v>
      </c>
      <c r="F32" s="50"/>
      <c r="G32" s="28"/>
      <c r="H32" s="28"/>
      <c r="I32" s="28"/>
      <c r="J32" s="36"/>
      <c r="S32" s="28"/>
    </row>
    <row r="33" spans="2:19" ht="15" customHeight="1">
      <c r="B33" s="47">
        <v>1.4</v>
      </c>
      <c r="C33" s="48">
        <f t="shared" si="0"/>
        <v>247.62269513691638</v>
      </c>
      <c r="D33" s="48">
        <f>C33/B14*100</f>
        <v>99.04907805476655</v>
      </c>
      <c r="E33" s="49">
        <f>B14-C33</f>
        <v>2.377304863083623</v>
      </c>
      <c r="F33" s="50"/>
      <c r="G33" s="28"/>
      <c r="H33" s="28"/>
      <c r="I33" s="28"/>
      <c r="J33" s="36"/>
      <c r="S33" s="28"/>
    </row>
    <row r="34" spans="2:19" ht="15" customHeight="1">
      <c r="B34" s="47">
        <v>1.5</v>
      </c>
      <c r="C34" s="48">
        <f t="shared" si="0"/>
        <v>248.29522662021947</v>
      </c>
      <c r="D34" s="48">
        <f>C34/B14*100</f>
        <v>99.31809064808779</v>
      </c>
      <c r="E34" s="49">
        <f>B14-C34</f>
        <v>1.7047733797805336</v>
      </c>
      <c r="F34" s="50"/>
      <c r="G34" s="28"/>
      <c r="H34" s="28"/>
      <c r="I34" s="28"/>
      <c r="J34" s="36"/>
      <c r="S34" s="28"/>
    </row>
    <row r="35" spans="2:19" ht="15" customHeight="1">
      <c r="B35" s="47">
        <v>1.6</v>
      </c>
      <c r="C35" s="48">
        <f t="shared" si="0"/>
        <v>248.7775012277396</v>
      </c>
      <c r="D35" s="48">
        <f>C35/B14*100</f>
        <v>99.51100049109584</v>
      </c>
      <c r="E35" s="49">
        <f>B14-C35</f>
        <v>1.2224987722603942</v>
      </c>
      <c r="F35" s="28"/>
      <c r="G35" s="28"/>
      <c r="H35" s="28"/>
      <c r="I35" s="28"/>
      <c r="J35" s="36"/>
      <c r="S35" s="28"/>
    </row>
    <row r="36" spans="2:19" ht="15" customHeight="1">
      <c r="B36" s="47">
        <v>1.7</v>
      </c>
      <c r="C36" s="48">
        <f t="shared" si="0"/>
        <v>249.12334198439297</v>
      </c>
      <c r="D36" s="48">
        <f>C36/B14*100</f>
        <v>99.64933679375719</v>
      </c>
      <c r="E36" s="49">
        <f>B14-C36</f>
        <v>0.8766580156070347</v>
      </c>
      <c r="F36" s="28" t="s">
        <v>11</v>
      </c>
      <c r="G36" s="28"/>
      <c r="H36" s="28"/>
      <c r="I36" s="28"/>
      <c r="J36" s="28"/>
      <c r="S36" s="28"/>
    </row>
    <row r="37" spans="2:19" ht="15" customHeight="1">
      <c r="B37" s="47">
        <v>1.8</v>
      </c>
      <c r="C37" s="48">
        <f t="shared" si="0"/>
        <v>249.37134556388384</v>
      </c>
      <c r="D37" s="48">
        <f>C37/B14*100</f>
        <v>99.74853822555353</v>
      </c>
      <c r="E37" s="49">
        <f>B14-C37</f>
        <v>0.6286544361161646</v>
      </c>
      <c r="F37" s="28" t="s">
        <v>0</v>
      </c>
      <c r="G37" s="28"/>
      <c r="H37" s="28"/>
      <c r="I37" s="28"/>
      <c r="J37" s="28"/>
      <c r="S37" s="28"/>
    </row>
    <row r="38" spans="2:19" ht="15" customHeight="1">
      <c r="B38" s="47">
        <v>1.9</v>
      </c>
      <c r="C38" s="48">
        <f t="shared" si="0"/>
        <v>249.5491897718235</v>
      </c>
      <c r="D38" s="48">
        <f>C38/B14*100</f>
        <v>99.8196759087294</v>
      </c>
      <c r="E38" s="49">
        <f>B14-C38</f>
        <v>0.4508102281764934</v>
      </c>
      <c r="F38" s="28"/>
      <c r="G38" s="54" t="s">
        <v>2</v>
      </c>
      <c r="H38" s="54"/>
      <c r="I38" s="28"/>
      <c r="J38" s="28"/>
      <c r="S38" s="28"/>
    </row>
    <row r="39" spans="2:19" ht="15" customHeight="1">
      <c r="B39" s="47">
        <v>2</v>
      </c>
      <c r="C39" s="48">
        <f t="shared" si="0"/>
        <v>249.67672245648325</v>
      </c>
      <c r="D39" s="48">
        <f>C39/B14*100</f>
        <v>99.87068898259331</v>
      </c>
      <c r="E39" s="49">
        <f>B14-C39</f>
        <v>0.32327754351675253</v>
      </c>
      <c r="F39" s="28"/>
      <c r="G39" s="43" t="s">
        <v>3</v>
      </c>
      <c r="H39" s="54"/>
      <c r="I39" s="28"/>
      <c r="J39" s="28"/>
      <c r="S39" s="28"/>
    </row>
    <row r="40" spans="2:19" ht="15" customHeight="1">
      <c r="B40" s="47">
        <v>2.1</v>
      </c>
      <c r="C40" s="48">
        <f t="shared" si="0"/>
        <v>249.76817657717095</v>
      </c>
      <c r="D40" s="48">
        <f>C40/B14*100</f>
        <v>99.90727063086838</v>
      </c>
      <c r="E40" s="49">
        <f>B14-C40</f>
        <v>0.2318234228290521</v>
      </c>
      <c r="F40" s="28"/>
      <c r="G40" s="54" t="s">
        <v>14</v>
      </c>
      <c r="H40" s="54"/>
      <c r="I40" s="28"/>
      <c r="J40" s="28"/>
      <c r="S40" s="28"/>
    </row>
    <row r="41" spans="2:19" ht="15" customHeight="1">
      <c r="B41" s="47">
        <v>2.2</v>
      </c>
      <c r="C41" s="48">
        <f t="shared" si="0"/>
        <v>249.83375863727636</v>
      </c>
      <c r="D41" s="48">
        <f>C41/B14*100</f>
        <v>99.93350345491055</v>
      </c>
      <c r="E41" s="49">
        <f>B14-C41</f>
        <v>0.16624136272363899</v>
      </c>
      <c r="F41" s="28"/>
      <c r="G41" s="28"/>
      <c r="H41" s="28"/>
      <c r="I41" s="28"/>
      <c r="J41" s="36"/>
      <c r="K41" s="28"/>
      <c r="L41" s="28"/>
      <c r="M41" s="28"/>
      <c r="N41" s="28"/>
      <c r="O41" s="28"/>
      <c r="P41" s="28"/>
      <c r="Q41" s="28"/>
      <c r="R41" s="28"/>
      <c r="S41" s="28"/>
    </row>
    <row r="42" spans="2:22" ht="15" customHeight="1" thickBot="1">
      <c r="B42" s="55">
        <v>2.3</v>
      </c>
      <c r="C42" s="56">
        <f t="shared" si="0"/>
        <v>249.8807877549949</v>
      </c>
      <c r="D42" s="56">
        <f>C42/B14*100</f>
        <v>99.95231510199797</v>
      </c>
      <c r="E42" s="57">
        <f>B14-C42</f>
        <v>0.11921224500508742</v>
      </c>
      <c r="F42" s="28"/>
      <c r="G42" s="162" t="s">
        <v>35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</row>
    <row r="43" spans="2:22" ht="15" customHeight="1">
      <c r="B43" s="58"/>
      <c r="C43" s="59"/>
      <c r="D43" s="28"/>
      <c r="E43" s="28"/>
      <c r="F43" s="28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</row>
    <row r="44" spans="2:9" ht="15" customHeight="1">
      <c r="B44" s="60" t="s">
        <v>32</v>
      </c>
      <c r="C44" s="28"/>
      <c r="D44" s="28"/>
      <c r="E44" s="28"/>
      <c r="F44" s="28"/>
      <c r="G44" s="28"/>
      <c r="H44" s="28"/>
      <c r="I44" s="28"/>
    </row>
    <row r="45" spans="2:9" ht="15" customHeight="1">
      <c r="B45" s="28"/>
      <c r="C45" s="28"/>
      <c r="D45" s="28"/>
      <c r="E45" s="28"/>
      <c r="F45" s="28"/>
      <c r="G45" s="28"/>
      <c r="H45" s="28"/>
      <c r="I45" s="28"/>
    </row>
    <row r="46" spans="2:18" ht="15" customHeight="1">
      <c r="B46" s="28" t="s">
        <v>33</v>
      </c>
      <c r="C46" s="28"/>
      <c r="D46" s="28"/>
      <c r="E46" s="28"/>
      <c r="F46" s="28"/>
      <c r="G46" s="28"/>
      <c r="H46" s="28"/>
      <c r="I46" s="28"/>
      <c r="K46" s="60" t="s">
        <v>16</v>
      </c>
      <c r="L46" s="28"/>
      <c r="M46" s="28"/>
      <c r="N46" s="28"/>
      <c r="O46" s="28"/>
      <c r="P46" s="28"/>
      <c r="Q46" s="28"/>
      <c r="R46" s="28"/>
    </row>
    <row r="47" spans="2:18" ht="15" customHeight="1" thickBot="1">
      <c r="B47" s="28"/>
      <c r="C47" s="28"/>
      <c r="D47" s="61"/>
      <c r="E47" s="61"/>
      <c r="F47" s="61"/>
      <c r="G47" s="61"/>
      <c r="H47" s="28"/>
      <c r="I47" s="28"/>
      <c r="K47" s="28"/>
      <c r="L47" s="28"/>
      <c r="M47" s="28"/>
      <c r="N47" s="28"/>
      <c r="O47" s="28"/>
      <c r="P47" s="28"/>
      <c r="Q47" s="28"/>
      <c r="R47" s="28"/>
    </row>
    <row r="48" spans="2:18" ht="15" customHeight="1" thickBot="1">
      <c r="B48" s="62" t="s">
        <v>9</v>
      </c>
      <c r="C48" s="63" t="s">
        <v>1</v>
      </c>
      <c r="D48" s="64"/>
      <c r="E48" s="64"/>
      <c r="F48" s="64"/>
      <c r="G48" s="28"/>
      <c r="H48" s="28"/>
      <c r="I48" s="28"/>
      <c r="K48" s="28"/>
      <c r="L48" s="28"/>
      <c r="M48" s="28"/>
      <c r="N48" s="28"/>
      <c r="O48" s="28"/>
      <c r="P48" s="28"/>
      <c r="Q48" s="28"/>
      <c r="R48" s="28"/>
    </row>
    <row r="49" spans="2:18" ht="15" customHeight="1">
      <c r="B49" s="65">
        <v>0</v>
      </c>
      <c r="C49" s="66">
        <f aca="true" t="shared" si="1" ref="C49:C56">$B$14/($C$14+$E$14+$F$14)*EXP(-B49/($D$14*($C$14+$E$14+$F$14)))</f>
        <v>4.988028731045491</v>
      </c>
      <c r="D49" s="28"/>
      <c r="E49" s="50"/>
      <c r="F49" s="50"/>
      <c r="G49" s="50"/>
      <c r="H49" s="28"/>
      <c r="I49" s="28"/>
      <c r="K49" s="28"/>
      <c r="L49" s="28"/>
      <c r="M49" s="28"/>
      <c r="N49" s="28"/>
      <c r="O49" s="28"/>
      <c r="P49" s="28"/>
      <c r="Q49" s="28"/>
      <c r="R49" s="28"/>
    </row>
    <row r="50" spans="2:18" ht="15" customHeight="1">
      <c r="B50" s="65">
        <v>0.1</v>
      </c>
      <c r="C50" s="66">
        <f t="shared" si="1"/>
        <v>3.5769323195834883</v>
      </c>
      <c r="D50" s="28"/>
      <c r="E50" s="50"/>
      <c r="F50" s="50"/>
      <c r="G50" s="50"/>
      <c r="H50" s="28"/>
      <c r="I50" s="28"/>
      <c r="K50" s="28"/>
      <c r="L50" s="28"/>
      <c r="M50" s="28"/>
      <c r="N50" s="28"/>
      <c r="O50" s="28"/>
      <c r="P50" s="28"/>
      <c r="Q50" s="28"/>
      <c r="R50" s="28"/>
    </row>
    <row r="51" spans="2:18" ht="15" customHeight="1">
      <c r="B51" s="65">
        <v>0.2</v>
      </c>
      <c r="C51" s="66">
        <f t="shared" si="1"/>
        <v>2.565030297289246</v>
      </c>
      <c r="D51" s="28"/>
      <c r="E51" s="50"/>
      <c r="F51" s="50"/>
      <c r="G51" s="50"/>
      <c r="H51" s="28"/>
      <c r="I51" s="28"/>
      <c r="K51" s="28"/>
      <c r="L51" s="28"/>
      <c r="M51" s="28"/>
      <c r="N51" s="28"/>
      <c r="O51" s="28"/>
      <c r="P51" s="28"/>
      <c r="Q51" s="28"/>
      <c r="R51" s="28"/>
    </row>
    <row r="52" spans="2:18" ht="15" customHeight="1">
      <c r="B52" s="65">
        <v>0.3</v>
      </c>
      <c r="C52" s="66">
        <f t="shared" si="1"/>
        <v>1.8393919253070703</v>
      </c>
      <c r="D52" s="50"/>
      <c r="E52" s="50"/>
      <c r="F52" s="50"/>
      <c r="G52" s="50"/>
      <c r="H52" s="28"/>
      <c r="I52" s="28"/>
      <c r="K52" s="28"/>
      <c r="L52" s="28"/>
      <c r="M52" s="28"/>
      <c r="N52" s="28"/>
      <c r="O52" s="28"/>
      <c r="P52" s="28"/>
      <c r="Q52" s="28"/>
      <c r="R52" s="28"/>
    </row>
    <row r="53" spans="2:18" ht="15" customHeight="1">
      <c r="B53" s="65">
        <v>0.4</v>
      </c>
      <c r="C53" s="66">
        <f t="shared" si="1"/>
        <v>1.319034187806837</v>
      </c>
      <c r="D53" s="50"/>
      <c r="E53" s="50"/>
      <c r="F53" s="50"/>
      <c r="G53" s="50"/>
      <c r="H53" s="28"/>
      <c r="I53" s="28"/>
      <c r="K53" s="28"/>
      <c r="L53" s="28"/>
      <c r="M53" s="28"/>
      <c r="N53" s="28"/>
      <c r="O53" s="28"/>
      <c r="P53" s="28"/>
      <c r="Q53" s="28"/>
      <c r="R53" s="28"/>
    </row>
    <row r="54" spans="2:18" ht="15" customHeight="1">
      <c r="B54" s="65">
        <v>0.5</v>
      </c>
      <c r="C54" s="66">
        <f t="shared" si="1"/>
        <v>0.9458838894885273</v>
      </c>
      <c r="D54" s="50"/>
      <c r="E54" s="50"/>
      <c r="F54" s="50"/>
      <c r="G54" s="50"/>
      <c r="H54" s="28"/>
      <c r="I54" s="28"/>
      <c r="K54" s="28"/>
      <c r="L54" s="28"/>
      <c r="M54" s="28"/>
      <c r="N54" s="28"/>
      <c r="O54" s="28"/>
      <c r="P54" s="28"/>
      <c r="Q54" s="28"/>
      <c r="R54" s="28"/>
    </row>
    <row r="55" spans="2:18" ht="15" customHeight="1">
      <c r="B55" s="65">
        <v>0.6</v>
      </c>
      <c r="C55" s="66">
        <f t="shared" si="1"/>
        <v>0.6782965450513149</v>
      </c>
      <c r="D55" s="50"/>
      <c r="E55" s="50"/>
      <c r="F55" s="50"/>
      <c r="G55" s="50"/>
      <c r="H55" s="28"/>
      <c r="I55" s="28"/>
      <c r="K55" s="28"/>
      <c r="L55" s="28"/>
      <c r="M55" s="28"/>
      <c r="N55" s="28"/>
      <c r="O55" s="28"/>
      <c r="P55" s="28"/>
      <c r="Q55" s="28"/>
      <c r="R55" s="28"/>
    </row>
    <row r="56" spans="2:18" ht="15" customHeight="1">
      <c r="B56" s="67">
        <v>0.7</v>
      </c>
      <c r="C56" s="68">
        <f t="shared" si="1"/>
        <v>0.48640875285161594</v>
      </c>
      <c r="D56" s="50"/>
      <c r="E56" s="50"/>
      <c r="F56" s="50"/>
      <c r="G56" s="50"/>
      <c r="H56" s="28"/>
      <c r="I56" s="28"/>
      <c r="K56" s="28"/>
      <c r="L56" s="28"/>
      <c r="M56" s="28"/>
      <c r="N56" s="28"/>
      <c r="O56" s="28"/>
      <c r="P56" s="28"/>
      <c r="Q56" s="28"/>
      <c r="R56" s="28"/>
    </row>
    <row r="57" spans="2:18" ht="15" customHeight="1">
      <c r="B57" s="67">
        <v>0.7</v>
      </c>
      <c r="C57" s="68">
        <f aca="true" t="shared" si="2" ref="C57:C67">($B$14-$C$26)/($E$14+$F$14)*EXP(-(B57-0.7)/($D$14*($E$14+$F$14)))</f>
        <v>203.15672244102504</v>
      </c>
      <c r="D57" s="50"/>
      <c r="E57" s="50"/>
      <c r="F57" s="50"/>
      <c r="G57" s="50"/>
      <c r="H57" s="28"/>
      <c r="I57" s="28"/>
      <c r="K57" s="28"/>
      <c r="L57" s="28"/>
      <c r="M57" s="28"/>
      <c r="N57" s="28"/>
      <c r="O57" s="28"/>
      <c r="P57" s="28"/>
      <c r="Q57" s="28"/>
      <c r="R57" s="28"/>
    </row>
    <row r="58" spans="2:18" ht="15" customHeight="1">
      <c r="B58" s="69">
        <v>0.702</v>
      </c>
      <c r="C58" s="66">
        <f t="shared" si="2"/>
        <v>12.631578833108783</v>
      </c>
      <c r="D58" s="50"/>
      <c r="E58" s="50"/>
      <c r="F58" s="50"/>
      <c r="G58" s="50"/>
      <c r="H58" s="28"/>
      <c r="I58" s="28"/>
      <c r="K58" s="28"/>
      <c r="L58" s="28"/>
      <c r="M58" s="28"/>
      <c r="N58" s="28"/>
      <c r="O58" s="28"/>
      <c r="P58" s="28"/>
      <c r="Q58" s="28"/>
      <c r="R58" s="28"/>
    </row>
    <row r="59" spans="2:18" ht="15" customHeight="1">
      <c r="B59" s="65">
        <v>0.704</v>
      </c>
      <c r="C59" s="66">
        <f t="shared" si="2"/>
        <v>0.7853876647540424</v>
      </c>
      <c r="D59" s="50"/>
      <c r="E59" s="50"/>
      <c r="F59" s="50"/>
      <c r="G59" s="50"/>
      <c r="H59" s="28"/>
      <c r="I59" s="28"/>
      <c r="K59" s="28"/>
      <c r="L59" s="28"/>
      <c r="M59" s="28"/>
      <c r="N59" s="28"/>
      <c r="O59" s="28"/>
      <c r="P59" s="28"/>
      <c r="Q59" s="28"/>
      <c r="R59" s="28"/>
    </row>
    <row r="60" spans="2:12" ht="15" customHeight="1">
      <c r="B60" s="65">
        <v>0.706</v>
      </c>
      <c r="C60" s="66">
        <f t="shared" si="2"/>
        <v>0.04883267500425339</v>
      </c>
      <c r="D60" s="50"/>
      <c r="E60" s="28"/>
      <c r="F60" s="28"/>
      <c r="G60" s="28"/>
      <c r="H60" s="28"/>
      <c r="I60" s="28"/>
      <c r="K60" s="28"/>
      <c r="L60" s="28"/>
    </row>
    <row r="61" spans="2:12" ht="15" customHeight="1">
      <c r="B61" s="65">
        <v>0.708</v>
      </c>
      <c r="C61" s="66">
        <f t="shared" si="2"/>
        <v>0.003036245990466157</v>
      </c>
      <c r="D61" s="50"/>
      <c r="E61" s="28"/>
      <c r="F61" s="28"/>
      <c r="G61" s="28"/>
      <c r="H61" s="28"/>
      <c r="I61" s="28"/>
      <c r="K61" s="28"/>
      <c r="L61" s="28"/>
    </row>
    <row r="62" spans="2:18" ht="15" customHeight="1">
      <c r="B62" s="65">
        <v>0.71</v>
      </c>
      <c r="C62" s="66">
        <f t="shared" si="2"/>
        <v>0.00018878322176327285</v>
      </c>
      <c r="D62" s="50"/>
      <c r="E62" s="28"/>
      <c r="F62" s="28"/>
      <c r="G62" s="28"/>
      <c r="H62" s="28"/>
      <c r="I62" s="28"/>
      <c r="K62" s="28"/>
      <c r="L62" s="28"/>
      <c r="M62" s="158" t="s">
        <v>17</v>
      </c>
      <c r="N62" s="158"/>
      <c r="O62" s="158"/>
      <c r="P62" s="158"/>
      <c r="Q62" s="158"/>
      <c r="R62" s="158"/>
    </row>
    <row r="63" spans="2:18" ht="15" customHeight="1">
      <c r="B63" s="65">
        <v>0.712</v>
      </c>
      <c r="C63" s="66">
        <f t="shared" si="2"/>
        <v>1.1737884522936594E-05</v>
      </c>
      <c r="D63" s="28"/>
      <c r="E63" s="28"/>
      <c r="F63" s="28"/>
      <c r="G63" s="28"/>
      <c r="H63" s="28"/>
      <c r="I63" s="28"/>
      <c r="K63" s="28"/>
      <c r="L63" s="28"/>
      <c r="M63" s="158" t="s">
        <v>18</v>
      </c>
      <c r="N63" s="158"/>
      <c r="O63" s="158"/>
      <c r="P63" s="158"/>
      <c r="Q63" s="158"/>
      <c r="R63" s="158"/>
    </row>
    <row r="64" spans="2:18" ht="15" customHeight="1">
      <c r="B64" s="65">
        <v>0.714</v>
      </c>
      <c r="C64" s="66">
        <f t="shared" si="2"/>
        <v>7.298208590091939E-07</v>
      </c>
      <c r="D64" s="28"/>
      <c r="E64" s="28"/>
      <c r="F64" s="28"/>
      <c r="G64" s="28"/>
      <c r="H64" s="28"/>
      <c r="I64" s="28"/>
      <c r="K64" s="28"/>
      <c r="L64" s="28"/>
      <c r="M64" s="158" t="s">
        <v>22</v>
      </c>
      <c r="N64" s="158"/>
      <c r="O64" s="158"/>
      <c r="P64" s="158"/>
      <c r="Q64" s="158"/>
      <c r="R64" s="158"/>
    </row>
    <row r="65" spans="2:18" ht="15" customHeight="1">
      <c r="B65" s="65">
        <v>0.716</v>
      </c>
      <c r="C65" s="66">
        <f t="shared" si="2"/>
        <v>4.537772417202667E-08</v>
      </c>
      <c r="D65" s="28"/>
      <c r="E65" s="28"/>
      <c r="F65" s="28"/>
      <c r="G65" s="28"/>
      <c r="H65" s="28"/>
      <c r="I65" s="28"/>
      <c r="K65" s="28"/>
      <c r="L65" s="28"/>
      <c r="M65" s="158" t="s">
        <v>19</v>
      </c>
      <c r="N65" s="158"/>
      <c r="O65" s="158"/>
      <c r="P65" s="158"/>
      <c r="Q65" s="158"/>
      <c r="R65" s="158"/>
    </row>
    <row r="66" spans="2:18" ht="15" customHeight="1">
      <c r="B66" s="65">
        <v>0.718</v>
      </c>
      <c r="C66" s="66">
        <f t="shared" si="2"/>
        <v>2.821429157050972E-09</v>
      </c>
      <c r="D66" s="28"/>
      <c r="E66" s="28"/>
      <c r="F66" s="28"/>
      <c r="G66" s="28"/>
      <c r="H66" s="28"/>
      <c r="I66" s="28"/>
      <c r="K66" s="28"/>
      <c r="L66" s="28"/>
      <c r="M66" s="158" t="s">
        <v>20</v>
      </c>
      <c r="N66" s="158"/>
      <c r="O66" s="158"/>
      <c r="P66" s="158"/>
      <c r="Q66" s="158"/>
      <c r="R66" s="158"/>
    </row>
    <row r="67" spans="2:18" ht="15" customHeight="1" thickBot="1">
      <c r="B67" s="70">
        <v>0.72</v>
      </c>
      <c r="C67" s="71">
        <f t="shared" si="2"/>
        <v>1.7542665776007898E-10</v>
      </c>
      <c r="D67" s="28"/>
      <c r="E67" s="28" t="s">
        <v>12</v>
      </c>
      <c r="F67" s="28"/>
      <c r="G67" s="28"/>
      <c r="H67" s="28"/>
      <c r="I67" s="28"/>
      <c r="K67" s="28"/>
      <c r="L67" s="28"/>
      <c r="M67" s="158" t="s">
        <v>21</v>
      </c>
      <c r="N67" s="158"/>
      <c r="O67" s="158"/>
      <c r="P67" s="158"/>
      <c r="Q67" s="158"/>
      <c r="R67" s="158"/>
    </row>
    <row r="68" spans="2:18" ht="15" customHeight="1">
      <c r="B68" s="28"/>
      <c r="C68" s="28"/>
      <c r="D68" s="28"/>
      <c r="E68" s="28"/>
      <c r="F68" s="28"/>
      <c r="G68" s="28"/>
      <c r="H68" s="28"/>
      <c r="I68" s="28"/>
      <c r="K68" s="28"/>
      <c r="L68" s="28"/>
      <c r="M68" s="158" t="s">
        <v>24</v>
      </c>
      <c r="N68" s="158"/>
      <c r="O68" s="158"/>
      <c r="P68" s="158"/>
      <c r="Q68" s="158"/>
      <c r="R68" s="158"/>
    </row>
    <row r="69" spans="2:18" ht="22.5" customHeight="1">
      <c r="B69" s="28"/>
      <c r="C69" s="28"/>
      <c r="D69" s="28"/>
      <c r="E69" s="28" t="s">
        <v>13</v>
      </c>
      <c r="F69" s="28"/>
      <c r="G69" s="28"/>
      <c r="H69" s="28"/>
      <c r="I69" s="28"/>
      <c r="K69" s="28"/>
      <c r="L69" s="28"/>
      <c r="M69" s="158" t="s">
        <v>23</v>
      </c>
      <c r="N69" s="158"/>
      <c r="O69" s="158"/>
      <c r="P69" s="158"/>
      <c r="Q69" s="158"/>
      <c r="R69" s="158"/>
    </row>
    <row r="70" spans="11:18" ht="15" customHeight="1">
      <c r="K70" s="28"/>
      <c r="L70" s="28"/>
      <c r="M70" s="158" t="s">
        <v>25</v>
      </c>
      <c r="N70" s="158"/>
      <c r="O70" s="158"/>
      <c r="P70" s="158"/>
      <c r="Q70" s="158"/>
      <c r="R70" s="158"/>
    </row>
    <row r="71" ht="15" customHeight="1">
      <c r="B71" s="28" t="s">
        <v>77</v>
      </c>
    </row>
    <row r="72" spans="11:18" ht="15" customHeight="1" thickBot="1">
      <c r="K72" s="28"/>
      <c r="L72" s="28"/>
      <c r="M72" s="28"/>
      <c r="N72" s="28"/>
      <c r="O72" s="28"/>
      <c r="P72" s="28"/>
      <c r="Q72" s="28"/>
      <c r="R72" s="28"/>
    </row>
    <row r="73" spans="2:18" ht="15" customHeight="1" thickBot="1">
      <c r="B73" s="46" t="s">
        <v>9</v>
      </c>
      <c r="C73" s="46" t="s">
        <v>10</v>
      </c>
      <c r="D73" s="46" t="s">
        <v>15</v>
      </c>
      <c r="E73" s="46" t="s">
        <v>58</v>
      </c>
      <c r="F73" s="72" t="s">
        <v>1</v>
      </c>
      <c r="K73" s="28"/>
      <c r="L73" s="28"/>
      <c r="M73" s="28"/>
      <c r="N73" s="28"/>
      <c r="O73" s="28"/>
      <c r="P73" s="28"/>
      <c r="Q73" s="28"/>
      <c r="R73" s="28"/>
    </row>
    <row r="74" spans="2:19" ht="15" customHeight="1">
      <c r="B74" s="65">
        <v>0</v>
      </c>
      <c r="C74" s="48">
        <f aca="true" t="shared" si="3" ref="C74:C106">$B$14*(1-EXP((-B74)/($D$14*($C$14+$E$14+$F$14))))</f>
        <v>0</v>
      </c>
      <c r="D74" s="73">
        <f aca="true" t="shared" si="4" ref="D74:D106">C74/$B$14*100</f>
        <v>0</v>
      </c>
      <c r="E74" s="48">
        <f aca="true" t="shared" si="5" ref="E74:E106">$B$14-C74</f>
        <v>250</v>
      </c>
      <c r="F74" s="74">
        <f aca="true" t="shared" si="6" ref="F74:F95">$B$14/($C$14+$E$14+$F$14)*EXP(-B74/($D$14*($C$14+$E$14+$F$14)))</f>
        <v>4.988028731045491</v>
      </c>
      <c r="J74" s="36"/>
      <c r="K74" s="28"/>
      <c r="L74" s="28"/>
      <c r="M74" s="28"/>
      <c r="N74" s="28"/>
      <c r="O74" s="28"/>
      <c r="P74" s="28"/>
      <c r="Q74" s="28"/>
      <c r="R74" s="28"/>
      <c r="S74" s="28"/>
    </row>
    <row r="75" spans="2:19" ht="15" customHeight="1">
      <c r="B75" s="65">
        <v>0.1</v>
      </c>
      <c r="C75" s="48">
        <f t="shared" si="3"/>
        <v>70.72415214247557</v>
      </c>
      <c r="D75" s="73">
        <f t="shared" si="4"/>
        <v>28.289660856990228</v>
      </c>
      <c r="E75" s="48">
        <f t="shared" si="5"/>
        <v>179.2758478575244</v>
      </c>
      <c r="F75" s="74">
        <f t="shared" si="6"/>
        <v>3.5769323195834883</v>
      </c>
      <c r="J75" s="36"/>
      <c r="K75" s="28"/>
      <c r="L75" s="28"/>
      <c r="M75" s="28"/>
      <c r="N75" s="28"/>
      <c r="O75" s="28"/>
      <c r="P75" s="28"/>
      <c r="Q75" s="28"/>
      <c r="R75" s="28"/>
      <c r="S75" s="28"/>
    </row>
    <row r="76" spans="2:19" ht="15" customHeight="1">
      <c r="B76" s="65">
        <v>0.2</v>
      </c>
      <c r="C76" s="48">
        <f t="shared" si="3"/>
        <v>121.440681499863</v>
      </c>
      <c r="D76" s="73">
        <f t="shared" si="4"/>
        <v>48.576272599945206</v>
      </c>
      <c r="E76" s="48">
        <f t="shared" si="5"/>
        <v>128.559318500137</v>
      </c>
      <c r="F76" s="74">
        <f t="shared" si="6"/>
        <v>2.565030297289246</v>
      </c>
      <c r="J76" s="36"/>
      <c r="K76" s="28"/>
      <c r="L76" s="28"/>
      <c r="M76" s="28"/>
      <c r="N76" s="28"/>
      <c r="O76" s="28"/>
      <c r="P76" s="28"/>
      <c r="Q76" s="28"/>
      <c r="R76" s="28"/>
      <c r="S76" s="28"/>
    </row>
    <row r="77" spans="2:19" ht="15" customHeight="1">
      <c r="B77" s="65">
        <v>0.3</v>
      </c>
      <c r="C77" s="48">
        <f t="shared" si="3"/>
        <v>157.80967670360963</v>
      </c>
      <c r="D77" s="73">
        <f t="shared" si="4"/>
        <v>63.12387068144385</v>
      </c>
      <c r="E77" s="48">
        <f t="shared" si="5"/>
        <v>92.19032329639037</v>
      </c>
      <c r="F77" s="74">
        <f t="shared" si="6"/>
        <v>1.8393919253070703</v>
      </c>
      <c r="J77" s="36"/>
      <c r="K77" s="28"/>
      <c r="L77" s="28"/>
      <c r="M77" s="45"/>
      <c r="N77" s="28"/>
      <c r="O77" s="28"/>
      <c r="P77" s="28"/>
      <c r="Q77" s="28"/>
      <c r="R77" s="28"/>
      <c r="S77" s="28"/>
    </row>
    <row r="78" spans="2:19" ht="15" customHeight="1">
      <c r="B78" s="65">
        <v>0.4</v>
      </c>
      <c r="C78" s="48">
        <f t="shared" si="3"/>
        <v>183.89000650712134</v>
      </c>
      <c r="D78" s="73">
        <f t="shared" si="4"/>
        <v>73.55600260284854</v>
      </c>
      <c r="E78" s="48">
        <f t="shared" si="5"/>
        <v>66.10999349287866</v>
      </c>
      <c r="F78" s="74">
        <f t="shared" si="6"/>
        <v>1.319034187806837</v>
      </c>
      <c r="J78" s="36"/>
      <c r="K78" s="28"/>
      <c r="L78" s="28"/>
      <c r="M78" s="28"/>
      <c r="N78" s="28"/>
      <c r="O78" s="28"/>
      <c r="P78" s="28"/>
      <c r="Q78" s="28"/>
      <c r="R78" s="28"/>
      <c r="S78" s="28"/>
    </row>
    <row r="79" spans="2:19" ht="15" customHeight="1">
      <c r="B79" s="65">
        <v>0.5</v>
      </c>
      <c r="C79" s="48">
        <f t="shared" si="3"/>
        <v>202.59229945883502</v>
      </c>
      <c r="D79" s="73">
        <f t="shared" si="4"/>
        <v>81.036919783534</v>
      </c>
      <c r="E79" s="48">
        <f t="shared" si="5"/>
        <v>47.407700541164985</v>
      </c>
      <c r="F79" s="74">
        <f t="shared" si="6"/>
        <v>0.9458838894885273</v>
      </c>
      <c r="J79" s="36"/>
      <c r="K79" s="28"/>
      <c r="L79" s="28"/>
      <c r="M79" s="28"/>
      <c r="N79" s="28"/>
      <c r="O79" s="28"/>
      <c r="P79" s="28"/>
      <c r="Q79" s="28"/>
      <c r="R79" s="28"/>
      <c r="S79" s="28"/>
    </row>
    <row r="80" spans="2:19" ht="15" customHeight="1">
      <c r="B80" s="65">
        <v>0.6</v>
      </c>
      <c r="C80" s="48">
        <f t="shared" si="3"/>
        <v>216.0037771620281</v>
      </c>
      <c r="D80" s="73">
        <f t="shared" si="4"/>
        <v>86.40151086481124</v>
      </c>
      <c r="E80" s="48">
        <f t="shared" si="5"/>
        <v>33.996222837971914</v>
      </c>
      <c r="F80" s="74">
        <f t="shared" si="6"/>
        <v>0.6782965450513149</v>
      </c>
      <c r="J80" s="36"/>
      <c r="K80" s="28"/>
      <c r="L80" s="28"/>
      <c r="M80" s="28"/>
      <c r="N80" s="28"/>
      <c r="O80" s="28"/>
      <c r="P80" s="28"/>
      <c r="Q80" s="28"/>
      <c r="R80" s="28"/>
      <c r="S80" s="28"/>
    </row>
    <row r="81" spans="2:19" ht="15" customHeight="1">
      <c r="B81" s="65">
        <v>0.7</v>
      </c>
      <c r="C81" s="48">
        <f t="shared" si="3"/>
        <v>225.621193307077</v>
      </c>
      <c r="D81" s="73">
        <f t="shared" si="4"/>
        <v>90.2484773228308</v>
      </c>
      <c r="E81" s="48">
        <f t="shared" si="5"/>
        <v>24.378806692923007</v>
      </c>
      <c r="F81" s="74">
        <f t="shared" si="6"/>
        <v>0.48640875285161594</v>
      </c>
      <c r="J81" s="36"/>
      <c r="K81" s="28"/>
      <c r="L81" s="28"/>
      <c r="M81" s="28"/>
      <c r="N81" s="28"/>
      <c r="O81" s="28"/>
      <c r="P81" s="28"/>
      <c r="Q81" s="28"/>
      <c r="R81" s="28"/>
      <c r="S81" s="28"/>
    </row>
    <row r="82" spans="2:19" ht="15" customHeight="1">
      <c r="B82" s="65">
        <v>0.71</v>
      </c>
      <c r="C82" s="48">
        <f t="shared" si="3"/>
        <v>226.41854373146194</v>
      </c>
      <c r="D82" s="73">
        <f t="shared" si="4"/>
        <v>90.56741749258478</v>
      </c>
      <c r="E82" s="48">
        <f t="shared" si="5"/>
        <v>23.581456268538062</v>
      </c>
      <c r="F82" s="74">
        <f t="shared" si="6"/>
        <v>0.4704999255494425</v>
      </c>
      <c r="J82" s="36"/>
      <c r="K82" s="28"/>
      <c r="L82" s="28"/>
      <c r="M82" s="28"/>
      <c r="N82" s="28"/>
      <c r="O82" s="28"/>
      <c r="P82" s="28"/>
      <c r="Q82" s="28"/>
      <c r="R82" s="28"/>
      <c r="S82" s="28"/>
    </row>
    <row r="83" spans="2:19" ht="15" customHeight="1">
      <c r="B83" s="69">
        <v>0.72</v>
      </c>
      <c r="C83" s="48">
        <f t="shared" si="3"/>
        <v>227.189815451205</v>
      </c>
      <c r="D83" s="73">
        <f t="shared" si="4"/>
        <v>90.875926180482</v>
      </c>
      <c r="E83" s="48">
        <f t="shared" si="5"/>
        <v>22.810184548795007</v>
      </c>
      <c r="F83" s="74">
        <f t="shared" si="6"/>
        <v>0.45511142355935785</v>
      </c>
      <c r="J83" s="36"/>
      <c r="K83" s="28"/>
      <c r="L83" s="28"/>
      <c r="M83" s="28"/>
      <c r="N83" s="28"/>
      <c r="O83" s="28"/>
      <c r="P83" s="28"/>
      <c r="Q83" s="28"/>
      <c r="R83" s="28"/>
      <c r="S83" s="28"/>
    </row>
    <row r="84" spans="2:19" ht="15" customHeight="1">
      <c r="B84" s="65">
        <v>0.73</v>
      </c>
      <c r="C84" s="48">
        <f t="shared" si="3"/>
        <v>227.93586141479025</v>
      </c>
      <c r="D84" s="73">
        <f t="shared" si="4"/>
        <v>91.1743445659161</v>
      </c>
      <c r="E84" s="48">
        <f t="shared" si="5"/>
        <v>22.064138585209747</v>
      </c>
      <c r="F84" s="74">
        <f t="shared" si="6"/>
        <v>0.4402262287551825</v>
      </c>
      <c r="J84" s="36"/>
      <c r="K84" s="28"/>
      <c r="L84" s="28"/>
      <c r="M84" s="28"/>
      <c r="N84" s="28"/>
      <c r="O84" s="28"/>
      <c r="P84" s="28"/>
      <c r="Q84" s="28"/>
      <c r="R84" s="28"/>
      <c r="S84" s="28"/>
    </row>
    <row r="85" spans="2:19" ht="15" customHeight="1">
      <c r="B85" s="65">
        <v>0.74</v>
      </c>
      <c r="C85" s="48">
        <f t="shared" si="3"/>
        <v>228.65750667356792</v>
      </c>
      <c r="D85" s="73">
        <f t="shared" si="4"/>
        <v>91.46300266942717</v>
      </c>
      <c r="E85" s="48">
        <f t="shared" si="5"/>
        <v>21.342493326432077</v>
      </c>
      <c r="F85" s="74">
        <f t="shared" si="6"/>
        <v>0.42582787961755947</v>
      </c>
      <c r="J85" s="36"/>
      <c r="K85" s="28"/>
      <c r="L85" s="28"/>
      <c r="M85" s="28"/>
      <c r="N85" s="28"/>
      <c r="O85" s="28"/>
      <c r="P85" s="28"/>
      <c r="Q85" s="28"/>
      <c r="R85" s="28"/>
      <c r="S85" s="28"/>
    </row>
    <row r="86" spans="2:19" ht="15" customHeight="1">
      <c r="B86" s="65">
        <v>0.75</v>
      </c>
      <c r="C86" s="48">
        <f t="shared" si="3"/>
        <v>229.35554929417754</v>
      </c>
      <c r="D86" s="73">
        <f t="shared" si="4"/>
        <v>91.74221971767102</v>
      </c>
      <c r="E86" s="48">
        <f t="shared" si="5"/>
        <v>20.644450705822464</v>
      </c>
      <c r="F86" s="74">
        <f t="shared" si="6"/>
        <v>0.41190045302917916</v>
      </c>
      <c r="J86" s="36"/>
      <c r="K86" s="28"/>
      <c r="L86" s="28"/>
      <c r="M86" s="28"/>
      <c r="N86" s="28"/>
      <c r="O86" s="28"/>
      <c r="P86" s="28"/>
      <c r="Q86" s="28"/>
      <c r="R86" s="28"/>
      <c r="S86" s="28"/>
    </row>
    <row r="87" spans="2:19" ht="15" customHeight="1">
      <c r="B87" s="65">
        <v>0.76</v>
      </c>
      <c r="C87" s="48">
        <f t="shared" si="3"/>
        <v>230.03076124112897</v>
      </c>
      <c r="D87" s="73">
        <f t="shared" si="4"/>
        <v>92.01230449645159</v>
      </c>
      <c r="E87" s="48">
        <f t="shared" si="5"/>
        <v>19.96923875887103</v>
      </c>
      <c r="F87" s="74">
        <f t="shared" si="6"/>
        <v>0.39842854666542316</v>
      </c>
      <c r="J87" s="36"/>
      <c r="K87" s="28"/>
      <c r="L87" s="28"/>
      <c r="M87" s="28"/>
      <c r="N87" s="28"/>
      <c r="O87" s="28"/>
      <c r="P87" s="28"/>
      <c r="Q87" s="28"/>
      <c r="R87" s="28"/>
      <c r="S87" s="28"/>
    </row>
    <row r="88" spans="2:19" ht="15" customHeight="1">
      <c r="B88" s="65">
        <v>0.77</v>
      </c>
      <c r="C88" s="48">
        <f t="shared" si="3"/>
        <v>230.6838892305171</v>
      </c>
      <c r="D88" s="73">
        <f t="shared" si="4"/>
        <v>92.27355569220684</v>
      </c>
      <c r="E88" s="48">
        <f t="shared" si="5"/>
        <v>19.31611076948289</v>
      </c>
      <c r="F88" s="74">
        <f t="shared" si="6"/>
        <v>0.38539726196095175</v>
      </c>
      <c r="J88" s="36"/>
      <c r="K88" s="28"/>
      <c r="L88" s="28"/>
      <c r="M88" s="28"/>
      <c r="N88" s="28"/>
      <c r="O88" s="28"/>
      <c r="P88" s="28"/>
      <c r="Q88" s="28"/>
      <c r="R88" s="28"/>
      <c r="S88" s="28"/>
    </row>
    <row r="89" spans="2:19" ht="15" customHeight="1">
      <c r="B89" s="65">
        <v>0.78</v>
      </c>
      <c r="C89" s="48">
        <f t="shared" si="3"/>
        <v>231.3156555558141</v>
      </c>
      <c r="D89" s="73">
        <f t="shared" si="4"/>
        <v>92.52626222232564</v>
      </c>
      <c r="E89" s="48">
        <f t="shared" si="5"/>
        <v>18.68434444418591</v>
      </c>
      <c r="F89" s="74">
        <f t="shared" si="6"/>
        <v>0.3727921876333981</v>
      </c>
      <c r="J89" s="36"/>
      <c r="K89" s="28"/>
      <c r="L89" s="28"/>
      <c r="M89" s="28"/>
      <c r="N89" s="28"/>
      <c r="O89" s="28"/>
      <c r="P89" s="28"/>
      <c r="Q89" s="28"/>
      <c r="R89" s="28"/>
      <c r="S89" s="28"/>
    </row>
    <row r="90" spans="2:19" ht="15" customHeight="1">
      <c r="B90" s="65">
        <v>0.79</v>
      </c>
      <c r="C90" s="48">
        <f t="shared" si="3"/>
        <v>231.92675888665312</v>
      </c>
      <c r="D90" s="73">
        <f t="shared" si="4"/>
        <v>92.77070355466125</v>
      </c>
      <c r="E90" s="48">
        <f t="shared" si="5"/>
        <v>18.07324111334688</v>
      </c>
      <c r="F90" s="74">
        <f t="shared" si="6"/>
        <v>0.36059938374594724</v>
      </c>
      <c r="J90" s="36"/>
      <c r="K90" s="28"/>
      <c r="L90" s="28"/>
      <c r="M90" s="28"/>
      <c r="N90" s="28"/>
      <c r="O90" s="28"/>
      <c r="P90" s="28"/>
      <c r="Q90" s="28"/>
      <c r="R90" s="28"/>
      <c r="S90" s="28"/>
    </row>
    <row r="91" spans="2:19" ht="15" customHeight="1">
      <c r="B91" s="65">
        <v>0.8</v>
      </c>
      <c r="C91" s="48">
        <f t="shared" si="3"/>
        <v>232.51787504148615</v>
      </c>
      <c r="D91" s="73">
        <f t="shared" si="4"/>
        <v>93.00715001659447</v>
      </c>
      <c r="E91" s="48">
        <f t="shared" si="5"/>
        <v>17.48212495851385</v>
      </c>
      <c r="F91" s="74">
        <f t="shared" si="6"/>
        <v>0.348805366291178</v>
      </c>
      <c r="J91" s="36"/>
      <c r="K91" s="28"/>
      <c r="L91" s="28"/>
      <c r="M91" s="28"/>
      <c r="N91" s="28"/>
      <c r="O91" s="28"/>
      <c r="P91" s="28"/>
      <c r="Q91" s="28"/>
      <c r="R91" s="28"/>
      <c r="S91" s="28"/>
    </row>
    <row r="92" spans="2:19" ht="15" customHeight="1">
      <c r="B92" s="65">
        <v>0.85</v>
      </c>
      <c r="C92" s="48">
        <f t="shared" si="3"/>
        <v>235.19579438464325</v>
      </c>
      <c r="D92" s="73">
        <f t="shared" si="4"/>
        <v>94.0783177538573</v>
      </c>
      <c r="E92" s="48">
        <f t="shared" si="5"/>
        <v>14.80420561535675</v>
      </c>
      <c r="F92" s="74">
        <f t="shared" si="6"/>
        <v>0.29537521179881804</v>
      </c>
      <c r="J92" s="36"/>
      <c r="K92" s="28"/>
      <c r="L92" s="28"/>
      <c r="M92" s="28"/>
      <c r="N92" s="28"/>
      <c r="O92" s="28"/>
      <c r="P92" s="28"/>
      <c r="Q92" s="28"/>
      <c r="R92" s="28"/>
      <c r="S92" s="28"/>
    </row>
    <row r="93" spans="2:19" ht="15" customHeight="1">
      <c r="B93" s="65">
        <v>0.9</v>
      </c>
      <c r="C93" s="48">
        <f t="shared" si="3"/>
        <v>237.46350890284495</v>
      </c>
      <c r="D93" s="73">
        <f t="shared" si="4"/>
        <v>94.98540356113799</v>
      </c>
      <c r="E93" s="48">
        <f t="shared" si="5"/>
        <v>12.53649109715505</v>
      </c>
      <c r="F93" s="74">
        <f t="shared" si="6"/>
        <v>0.2501295111164213</v>
      </c>
      <c r="J93" s="36"/>
      <c r="K93" s="28"/>
      <c r="L93" s="28"/>
      <c r="M93" s="28"/>
      <c r="N93" s="28"/>
      <c r="O93" s="28"/>
      <c r="P93" s="28"/>
      <c r="Q93" s="28"/>
      <c r="R93" s="28"/>
      <c r="S93" s="28"/>
    </row>
    <row r="94" spans="2:19" ht="15" customHeight="1">
      <c r="B94" s="65">
        <v>0.95</v>
      </c>
      <c r="C94" s="48">
        <f t="shared" si="3"/>
        <v>239.38385394579916</v>
      </c>
      <c r="D94" s="73">
        <f t="shared" si="4"/>
        <v>95.75354157831967</v>
      </c>
      <c r="E94" s="48">
        <f t="shared" si="5"/>
        <v>10.61614605420084</v>
      </c>
      <c r="F94" s="74">
        <f t="shared" si="6"/>
        <v>0.2118145661253159</v>
      </c>
      <c r="J94" s="36"/>
      <c r="K94" s="28"/>
      <c r="L94" s="28"/>
      <c r="M94" s="28"/>
      <c r="N94" s="28"/>
      <c r="O94" s="28"/>
      <c r="P94" s="28"/>
      <c r="Q94" s="28"/>
      <c r="R94" s="28"/>
      <c r="S94" s="28"/>
    </row>
    <row r="95" spans="2:19" ht="15" customHeight="1">
      <c r="B95" s="75">
        <v>1</v>
      </c>
      <c r="C95" s="52">
        <f t="shared" si="3"/>
        <v>241.0100397175969</v>
      </c>
      <c r="D95" s="76">
        <f t="shared" si="4"/>
        <v>96.40401588703877</v>
      </c>
      <c r="E95" s="52">
        <f t="shared" si="5"/>
        <v>8.989960282403104</v>
      </c>
      <c r="F95" s="77">
        <f t="shared" si="6"/>
        <v>0.179368720718338</v>
      </c>
      <c r="J95" s="36"/>
      <c r="K95" s="28"/>
      <c r="L95" s="28"/>
      <c r="M95" s="28"/>
      <c r="N95" s="28"/>
      <c r="O95" s="28"/>
      <c r="P95" s="28"/>
      <c r="Q95" s="28"/>
      <c r="R95" s="28"/>
      <c r="S95" s="28"/>
    </row>
    <row r="96" spans="2:19" ht="15" customHeight="1">
      <c r="B96" s="67">
        <v>1</v>
      </c>
      <c r="C96" s="52">
        <f t="shared" si="3"/>
        <v>241.0100397175969</v>
      </c>
      <c r="D96" s="76">
        <f t="shared" si="4"/>
        <v>96.40401588703877</v>
      </c>
      <c r="E96" s="52">
        <f t="shared" si="5"/>
        <v>8.989960282403104</v>
      </c>
      <c r="F96" s="77">
        <f aca="true" t="shared" si="7" ref="F96:F106">($B$14-$C$95)/($E$14+$F$14)*EXP(-(B96-1)/($D$14*($E$14+$F$14)))</f>
        <v>74.91633568669252</v>
      </c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2:19" ht="15" customHeight="1">
      <c r="B97" s="65">
        <v>1.15</v>
      </c>
      <c r="C97" s="48">
        <f t="shared" si="3"/>
        <v>244.54078199269608</v>
      </c>
      <c r="D97" s="73">
        <f t="shared" si="4"/>
        <v>97.81631279707842</v>
      </c>
      <c r="E97" s="48">
        <f t="shared" si="5"/>
        <v>5.459218007303917</v>
      </c>
      <c r="F97" s="74">
        <f t="shared" si="7"/>
        <v>2.4920655626669944E-89</v>
      </c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2:19" ht="15" customHeight="1">
      <c r="B98" s="65">
        <v>1.2</v>
      </c>
      <c r="C98" s="48">
        <f t="shared" si="3"/>
        <v>245.37702733100383</v>
      </c>
      <c r="D98" s="73">
        <f t="shared" si="4"/>
        <v>98.15081093240153</v>
      </c>
      <c r="E98" s="48">
        <f t="shared" si="5"/>
        <v>4.622972668996169</v>
      </c>
      <c r="F98" s="74">
        <f t="shared" si="7"/>
        <v>1.7267141292573892E-119</v>
      </c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2:19" ht="21" customHeight="1">
      <c r="B99" s="65">
        <v>1.25</v>
      </c>
      <c r="C99" s="48">
        <f t="shared" si="3"/>
        <v>246.08517625240611</v>
      </c>
      <c r="D99" s="73">
        <f t="shared" si="4"/>
        <v>98.43407050096245</v>
      </c>
      <c r="E99" s="48">
        <f t="shared" si="5"/>
        <v>3.9148237475938856</v>
      </c>
      <c r="F99" s="74">
        <f t="shared" si="7"/>
        <v>1.1964138218684244E-149</v>
      </c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2:6" ht="15" customHeight="1">
      <c r="B100" s="65">
        <v>1.3</v>
      </c>
      <c r="C100" s="48">
        <f t="shared" si="3"/>
        <v>246.6848506205742</v>
      </c>
      <c r="D100" s="73">
        <f t="shared" si="4"/>
        <v>98.67394024822967</v>
      </c>
      <c r="E100" s="48">
        <f t="shared" si="5"/>
        <v>3.3151493794258045</v>
      </c>
      <c r="F100" s="74">
        <f t="shared" si="7"/>
        <v>8.289768461983328E-180</v>
      </c>
    </row>
    <row r="101" spans="2:6" ht="15" customHeight="1">
      <c r="B101" s="65">
        <v>1.3</v>
      </c>
      <c r="C101" s="48">
        <f t="shared" si="3"/>
        <v>246.6848506205742</v>
      </c>
      <c r="D101" s="73">
        <f t="shared" si="4"/>
        <v>98.67394024822967</v>
      </c>
      <c r="E101" s="48">
        <f t="shared" si="5"/>
        <v>3.3151493794258045</v>
      </c>
      <c r="F101" s="74">
        <f t="shared" si="7"/>
        <v>8.289768461983328E-180</v>
      </c>
    </row>
    <row r="102" spans="2:6" ht="15" customHeight="1">
      <c r="B102" s="65">
        <v>1.35</v>
      </c>
      <c r="C102" s="48">
        <f t="shared" si="3"/>
        <v>247.19266661374934</v>
      </c>
      <c r="D102" s="73">
        <f t="shared" si="4"/>
        <v>98.87706664549974</v>
      </c>
      <c r="E102" s="48">
        <f t="shared" si="5"/>
        <v>2.8073333862506615</v>
      </c>
      <c r="F102" s="74">
        <f t="shared" si="7"/>
        <v>5.743853831943364E-210</v>
      </c>
    </row>
    <row r="103" spans="2:6" ht="15" customHeight="1">
      <c r="B103" s="65">
        <v>1.4</v>
      </c>
      <c r="C103" s="48">
        <f t="shared" si="3"/>
        <v>247.62269513691638</v>
      </c>
      <c r="D103" s="73">
        <f t="shared" si="4"/>
        <v>99.04907805476655</v>
      </c>
      <c r="E103" s="48">
        <f t="shared" si="5"/>
        <v>2.377304863083623</v>
      </c>
      <c r="F103" s="74">
        <f t="shared" si="7"/>
        <v>3.9798285071579104E-240</v>
      </c>
    </row>
    <row r="104" spans="2:6" ht="15" customHeight="1">
      <c r="B104" s="65">
        <v>1.45</v>
      </c>
      <c r="C104" s="48">
        <f t="shared" si="3"/>
        <v>247.98685170784472</v>
      </c>
      <c r="D104" s="73">
        <f t="shared" si="4"/>
        <v>99.19474068313788</v>
      </c>
      <c r="E104" s="48">
        <f t="shared" si="5"/>
        <v>2.013148292155279</v>
      </c>
      <c r="F104" s="74">
        <f t="shared" si="7"/>
        <v>2.7575623283269056E-270</v>
      </c>
    </row>
    <row r="105" spans="2:6" ht="15" customHeight="1">
      <c r="B105" s="65">
        <v>1.5</v>
      </c>
      <c r="C105" s="48">
        <f t="shared" si="3"/>
        <v>248.29522662021947</v>
      </c>
      <c r="D105" s="73">
        <f t="shared" si="4"/>
        <v>99.31809064808779</v>
      </c>
      <c r="E105" s="48">
        <f t="shared" si="5"/>
        <v>1.7047733797805336</v>
      </c>
      <c r="F105" s="74">
        <f t="shared" si="7"/>
        <v>1.910672779224134E-300</v>
      </c>
    </row>
    <row r="106" spans="2:6" ht="15" customHeight="1">
      <c r="B106" s="65">
        <v>1.7</v>
      </c>
      <c r="C106" s="48">
        <f t="shared" si="3"/>
        <v>249.12334198439297</v>
      </c>
      <c r="D106" s="73">
        <f t="shared" si="4"/>
        <v>99.64933679375719</v>
      </c>
      <c r="E106" s="48">
        <f t="shared" si="5"/>
        <v>0.8766580156070347</v>
      </c>
      <c r="F106" s="74">
        <f t="shared" si="7"/>
        <v>0</v>
      </c>
    </row>
    <row r="107" spans="2:6" ht="15" customHeight="1" thickBot="1">
      <c r="B107" s="70">
        <v>2</v>
      </c>
      <c r="C107" s="56">
        <f>$B$14*(1-EXP((-B107)/($D$14*($C$14+$E$14+$F$14))))</f>
        <v>249.67672245648325</v>
      </c>
      <c r="D107" s="78">
        <f>C107/$B$14*100</f>
        <v>99.87068898259331</v>
      </c>
      <c r="E107" s="78">
        <f>$B$14-C107</f>
        <v>0.32327754351675253</v>
      </c>
      <c r="F107" s="79">
        <f>($B$14-$C$163)/($E$14+$F$14)*EXP(-(B107-1)/($D$14*($E$14+$F$14)))</f>
        <v>0</v>
      </c>
    </row>
    <row r="121" spans="7:9" ht="15" customHeight="1">
      <c r="G121" s="28" t="s">
        <v>12</v>
      </c>
      <c r="H121" s="28"/>
      <c r="I121" s="28"/>
    </row>
    <row r="122" spans="7:9" ht="15" customHeight="1">
      <c r="G122" s="28"/>
      <c r="H122" s="28"/>
      <c r="I122" s="28"/>
    </row>
    <row r="123" spans="7:9" ht="27.75" customHeight="1">
      <c r="G123" s="28" t="s">
        <v>13</v>
      </c>
      <c r="H123" s="28"/>
      <c r="I123" s="28"/>
    </row>
    <row r="124" spans="2:18" ht="15" customHeight="1">
      <c r="B124" s="28" t="s">
        <v>60</v>
      </c>
      <c r="K124" s="28"/>
      <c r="L124" s="28"/>
      <c r="M124" s="28"/>
      <c r="N124" s="28"/>
      <c r="O124" s="28"/>
      <c r="P124" s="28"/>
      <c r="Q124" s="28"/>
      <c r="R124" s="28"/>
    </row>
    <row r="125" spans="11:18" ht="15" customHeight="1" thickBot="1">
      <c r="K125" s="28"/>
      <c r="L125" s="28"/>
      <c r="M125" s="28"/>
      <c r="N125" s="28"/>
      <c r="O125" s="28"/>
      <c r="P125" s="28"/>
      <c r="Q125" s="28"/>
      <c r="R125" s="28"/>
    </row>
    <row r="126" spans="2:19" ht="15" customHeight="1" thickBot="1">
      <c r="B126" s="46" t="s">
        <v>9</v>
      </c>
      <c r="C126" s="46" t="s">
        <v>10</v>
      </c>
      <c r="D126" s="46" t="s">
        <v>15</v>
      </c>
      <c r="E126" s="46" t="s">
        <v>58</v>
      </c>
      <c r="F126" s="72" t="s">
        <v>1</v>
      </c>
      <c r="J126" s="36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2:19" ht="15" customHeight="1">
      <c r="B127" s="65">
        <v>0</v>
      </c>
      <c r="C127" s="48">
        <f aca="true" t="shared" si="8" ref="C127:C170">$B$14*(1-EXP((-B127)/($D$14*($C$14+$E$14+$F$14))))</f>
        <v>0</v>
      </c>
      <c r="D127" s="73">
        <f aca="true" t="shared" si="9" ref="D127:D170">C127/$B$14*100</f>
        <v>0</v>
      </c>
      <c r="E127" s="48">
        <f aca="true" t="shared" si="10" ref="E127:E170">$B$14-C127</f>
        <v>250</v>
      </c>
      <c r="F127" s="74">
        <f aca="true" t="shared" si="11" ref="F127:F163">$B$14/($C$14+$E$14+$F$14)*EXP(-B127/($D$14*($C$14+$E$14+$F$14)))</f>
        <v>4.988028731045491</v>
      </c>
      <c r="J127" s="36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2:19" ht="15" customHeight="1">
      <c r="B128" s="65">
        <v>0.1</v>
      </c>
      <c r="C128" s="48">
        <f t="shared" si="8"/>
        <v>70.72415214247557</v>
      </c>
      <c r="D128" s="73">
        <f t="shared" si="9"/>
        <v>28.289660856990228</v>
      </c>
      <c r="E128" s="48">
        <f t="shared" si="10"/>
        <v>179.2758478575244</v>
      </c>
      <c r="F128" s="74">
        <f t="shared" si="11"/>
        <v>3.5769323195834883</v>
      </c>
      <c r="J128" s="36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2:19" ht="15" customHeight="1">
      <c r="B129" s="65">
        <v>0.2</v>
      </c>
      <c r="C129" s="48">
        <f t="shared" si="8"/>
        <v>121.440681499863</v>
      </c>
      <c r="D129" s="73">
        <f t="shared" si="9"/>
        <v>48.576272599945206</v>
      </c>
      <c r="E129" s="48">
        <f t="shared" si="10"/>
        <v>128.559318500137</v>
      </c>
      <c r="F129" s="74">
        <f t="shared" si="11"/>
        <v>2.565030297289246</v>
      </c>
      <c r="J129" s="36"/>
      <c r="K129" s="28"/>
      <c r="L129" s="28"/>
      <c r="M129" s="45"/>
      <c r="N129" s="28"/>
      <c r="O129" s="28"/>
      <c r="P129" s="28"/>
      <c r="Q129" s="28"/>
      <c r="R129" s="28"/>
      <c r="S129" s="28"/>
    </row>
    <row r="130" spans="2:19" ht="15" customHeight="1">
      <c r="B130" s="65">
        <v>0.3</v>
      </c>
      <c r="C130" s="48">
        <f t="shared" si="8"/>
        <v>157.80967670360963</v>
      </c>
      <c r="D130" s="73">
        <f t="shared" si="9"/>
        <v>63.12387068144385</v>
      </c>
      <c r="E130" s="48">
        <f t="shared" si="10"/>
        <v>92.19032329639037</v>
      </c>
      <c r="F130" s="74">
        <f t="shared" si="11"/>
        <v>1.8393919253070703</v>
      </c>
      <c r="J130" s="36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2:19" ht="15" customHeight="1">
      <c r="B131" s="65">
        <v>0.4</v>
      </c>
      <c r="C131" s="48">
        <f t="shared" si="8"/>
        <v>183.89000650712134</v>
      </c>
      <c r="D131" s="73">
        <f t="shared" si="9"/>
        <v>73.55600260284854</v>
      </c>
      <c r="E131" s="48">
        <f t="shared" si="10"/>
        <v>66.10999349287866</v>
      </c>
      <c r="F131" s="74">
        <f t="shared" si="11"/>
        <v>1.319034187806837</v>
      </c>
      <c r="J131" s="36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2:19" ht="15" customHeight="1">
      <c r="B132" s="65">
        <v>0.5</v>
      </c>
      <c r="C132" s="48">
        <f t="shared" si="8"/>
        <v>202.59229945883502</v>
      </c>
      <c r="D132" s="73">
        <f t="shared" si="9"/>
        <v>81.036919783534</v>
      </c>
      <c r="E132" s="48">
        <f t="shared" si="10"/>
        <v>47.407700541164985</v>
      </c>
      <c r="F132" s="74">
        <f t="shared" si="11"/>
        <v>0.9458838894885273</v>
      </c>
      <c r="J132" s="36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2:19" ht="15" customHeight="1">
      <c r="B133" s="65">
        <v>0.6</v>
      </c>
      <c r="C133" s="48">
        <f t="shared" si="8"/>
        <v>216.0037771620281</v>
      </c>
      <c r="D133" s="73">
        <f t="shared" si="9"/>
        <v>86.40151086481124</v>
      </c>
      <c r="E133" s="48">
        <f t="shared" si="10"/>
        <v>33.996222837971914</v>
      </c>
      <c r="F133" s="74">
        <f t="shared" si="11"/>
        <v>0.6782965450513149</v>
      </c>
      <c r="J133" s="36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2:19" ht="15" customHeight="1">
      <c r="B134" s="65">
        <v>0.7</v>
      </c>
      <c r="C134" s="48">
        <f t="shared" si="8"/>
        <v>225.621193307077</v>
      </c>
      <c r="D134" s="73">
        <f t="shared" si="9"/>
        <v>90.2484773228308</v>
      </c>
      <c r="E134" s="48">
        <f t="shared" si="10"/>
        <v>24.378806692923007</v>
      </c>
      <c r="F134" s="74">
        <f t="shared" si="11"/>
        <v>0.48640875285161594</v>
      </c>
      <c r="J134" s="36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2:19" ht="15" customHeight="1">
      <c r="B135" s="65">
        <v>0.71</v>
      </c>
      <c r="C135" s="48">
        <f t="shared" si="8"/>
        <v>226.41854373146194</v>
      </c>
      <c r="D135" s="73">
        <f t="shared" si="9"/>
        <v>90.56741749258478</v>
      </c>
      <c r="E135" s="48">
        <f t="shared" si="10"/>
        <v>23.581456268538062</v>
      </c>
      <c r="F135" s="74">
        <f t="shared" si="11"/>
        <v>0.4704999255494425</v>
      </c>
      <c r="J135" s="36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2:19" ht="15" customHeight="1">
      <c r="B136" s="69">
        <v>0.72</v>
      </c>
      <c r="C136" s="48">
        <f t="shared" si="8"/>
        <v>227.189815451205</v>
      </c>
      <c r="D136" s="73">
        <f t="shared" si="9"/>
        <v>90.875926180482</v>
      </c>
      <c r="E136" s="48">
        <f t="shared" si="10"/>
        <v>22.810184548795007</v>
      </c>
      <c r="F136" s="74">
        <f t="shared" si="11"/>
        <v>0.45511142355935785</v>
      </c>
      <c r="J136" s="36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2:19" ht="15" customHeight="1">
      <c r="B137" s="65">
        <v>0.73</v>
      </c>
      <c r="C137" s="48">
        <f t="shared" si="8"/>
        <v>227.93586141479025</v>
      </c>
      <c r="D137" s="73">
        <f t="shared" si="9"/>
        <v>91.1743445659161</v>
      </c>
      <c r="E137" s="48">
        <f t="shared" si="10"/>
        <v>22.064138585209747</v>
      </c>
      <c r="F137" s="74">
        <f t="shared" si="11"/>
        <v>0.4402262287551825</v>
      </c>
      <c r="J137" s="36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2:19" ht="15" customHeight="1">
      <c r="B138" s="65">
        <v>0.74</v>
      </c>
      <c r="C138" s="48">
        <f t="shared" si="8"/>
        <v>228.65750667356792</v>
      </c>
      <c r="D138" s="73">
        <f t="shared" si="9"/>
        <v>91.46300266942717</v>
      </c>
      <c r="E138" s="48">
        <f t="shared" si="10"/>
        <v>21.342493326432077</v>
      </c>
      <c r="F138" s="74">
        <f t="shared" si="11"/>
        <v>0.42582787961755947</v>
      </c>
      <c r="J138" s="36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2:19" ht="15" customHeight="1">
      <c r="B139" s="65">
        <v>0.75</v>
      </c>
      <c r="C139" s="48">
        <f t="shared" si="8"/>
        <v>229.35554929417754</v>
      </c>
      <c r="D139" s="73">
        <f t="shared" si="9"/>
        <v>91.74221971767102</v>
      </c>
      <c r="E139" s="48">
        <f t="shared" si="10"/>
        <v>20.644450705822464</v>
      </c>
      <c r="F139" s="74">
        <f t="shared" si="11"/>
        <v>0.41190045302917916</v>
      </c>
      <c r="J139" s="36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2:19" ht="15" customHeight="1">
      <c r="B140" s="65">
        <v>0.76</v>
      </c>
      <c r="C140" s="48">
        <f t="shared" si="8"/>
        <v>230.03076124112897</v>
      </c>
      <c r="D140" s="73">
        <f t="shared" si="9"/>
        <v>92.01230449645159</v>
      </c>
      <c r="E140" s="48">
        <f t="shared" si="10"/>
        <v>19.96923875887103</v>
      </c>
      <c r="F140" s="74">
        <f t="shared" si="11"/>
        <v>0.39842854666542316</v>
      </c>
      <c r="J140" s="36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2:19" ht="15" customHeight="1">
      <c r="B141" s="65">
        <v>0.77</v>
      </c>
      <c r="C141" s="48">
        <f t="shared" si="8"/>
        <v>230.6838892305171</v>
      </c>
      <c r="D141" s="73">
        <f t="shared" si="9"/>
        <v>92.27355569220684</v>
      </c>
      <c r="E141" s="48">
        <f t="shared" si="10"/>
        <v>19.31611076948289</v>
      </c>
      <c r="F141" s="74">
        <f t="shared" si="11"/>
        <v>0.38539726196095175</v>
      </c>
      <c r="J141" s="36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2:19" ht="15" customHeight="1">
      <c r="B142" s="65">
        <v>0.78</v>
      </c>
      <c r="C142" s="48">
        <f t="shared" si="8"/>
        <v>231.3156555558141</v>
      </c>
      <c r="D142" s="73">
        <f t="shared" si="9"/>
        <v>92.52626222232564</v>
      </c>
      <c r="E142" s="48">
        <f t="shared" si="10"/>
        <v>18.68434444418591</v>
      </c>
      <c r="F142" s="74">
        <f t="shared" si="11"/>
        <v>0.3727921876333981</v>
      </c>
      <c r="J142" s="36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2:19" ht="15" customHeight="1">
      <c r="B143" s="65">
        <v>0.79</v>
      </c>
      <c r="C143" s="48">
        <f t="shared" si="8"/>
        <v>231.92675888665312</v>
      </c>
      <c r="D143" s="73">
        <f t="shared" si="9"/>
        <v>92.77070355466125</v>
      </c>
      <c r="E143" s="48">
        <f t="shared" si="10"/>
        <v>18.07324111334688</v>
      </c>
      <c r="F143" s="74">
        <f t="shared" si="11"/>
        <v>0.36059938374594724</v>
      </c>
      <c r="J143" s="36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2:19" ht="15" customHeight="1">
      <c r="B144" s="65">
        <v>0.8</v>
      </c>
      <c r="C144" s="48">
        <f t="shared" si="8"/>
        <v>232.51787504148615</v>
      </c>
      <c r="D144" s="73">
        <f t="shared" si="9"/>
        <v>93.00715001659447</v>
      </c>
      <c r="E144" s="48">
        <f t="shared" si="10"/>
        <v>17.48212495851385</v>
      </c>
      <c r="F144" s="74">
        <f t="shared" si="11"/>
        <v>0.348805366291178</v>
      </c>
      <c r="J144" s="36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2:19" ht="15" customHeight="1">
      <c r="B145" s="65">
        <v>0.85</v>
      </c>
      <c r="C145" s="48">
        <f t="shared" si="8"/>
        <v>235.19579438464325</v>
      </c>
      <c r="D145" s="73">
        <f t="shared" si="9"/>
        <v>94.0783177538573</v>
      </c>
      <c r="E145" s="48">
        <f t="shared" si="10"/>
        <v>14.80420561535675</v>
      </c>
      <c r="F145" s="74">
        <f t="shared" si="11"/>
        <v>0.29537521179881804</v>
      </c>
      <c r="J145" s="36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2:19" ht="15" customHeight="1">
      <c r="B146" s="65">
        <v>0.9</v>
      </c>
      <c r="C146" s="48">
        <f t="shared" si="8"/>
        <v>237.46350890284495</v>
      </c>
      <c r="D146" s="73">
        <f t="shared" si="9"/>
        <v>94.98540356113799</v>
      </c>
      <c r="E146" s="48">
        <f t="shared" si="10"/>
        <v>12.53649109715505</v>
      </c>
      <c r="F146" s="74">
        <f t="shared" si="11"/>
        <v>0.2501295111164213</v>
      </c>
      <c r="J146" s="36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2:19" ht="15" customHeight="1">
      <c r="B147" s="65">
        <v>0.95</v>
      </c>
      <c r="C147" s="48">
        <f t="shared" si="8"/>
        <v>239.38385394579916</v>
      </c>
      <c r="D147" s="73">
        <f t="shared" si="9"/>
        <v>95.75354157831967</v>
      </c>
      <c r="E147" s="48">
        <f t="shared" si="10"/>
        <v>10.61614605420084</v>
      </c>
      <c r="F147" s="74">
        <f t="shared" si="11"/>
        <v>0.2118145661253159</v>
      </c>
      <c r="J147" s="36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2:19" ht="15" customHeight="1">
      <c r="B148" s="69">
        <v>1</v>
      </c>
      <c r="C148" s="48">
        <f t="shared" si="8"/>
        <v>241.0100397175969</v>
      </c>
      <c r="D148" s="73">
        <f t="shared" si="9"/>
        <v>96.40401588703877</v>
      </c>
      <c r="E148" s="48">
        <f t="shared" si="10"/>
        <v>8.989960282403104</v>
      </c>
      <c r="F148" s="74">
        <f t="shared" si="11"/>
        <v>0.179368720718338</v>
      </c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2:19" ht="15" customHeight="1">
      <c r="B149" s="65">
        <v>1.05</v>
      </c>
      <c r="C149" s="48">
        <f t="shared" si="8"/>
        <v>242.3871256606153</v>
      </c>
      <c r="D149" s="73">
        <f t="shared" si="9"/>
        <v>96.95485026424613</v>
      </c>
      <c r="E149" s="48">
        <f t="shared" si="10"/>
        <v>7.612874339384689</v>
      </c>
      <c r="F149" s="74">
        <f t="shared" si="11"/>
        <v>0.1518929437227587</v>
      </c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2:19" ht="15" customHeight="1">
      <c r="B150" s="65">
        <v>1.1</v>
      </c>
      <c r="C150" s="48">
        <f t="shared" si="8"/>
        <v>243.55326899266686</v>
      </c>
      <c r="D150" s="73">
        <f t="shared" si="9"/>
        <v>97.42130759706674</v>
      </c>
      <c r="E150" s="48">
        <f t="shared" si="10"/>
        <v>6.446731007333142</v>
      </c>
      <c r="F150" s="74">
        <f t="shared" si="11"/>
        <v>0.1286259179435982</v>
      </c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2:19" ht="21" customHeight="1">
      <c r="B151" s="65">
        <v>1.15</v>
      </c>
      <c r="C151" s="48">
        <f t="shared" si="8"/>
        <v>244.54078199269608</v>
      </c>
      <c r="D151" s="73">
        <f t="shared" si="9"/>
        <v>97.81631279707842</v>
      </c>
      <c r="E151" s="48">
        <f t="shared" si="10"/>
        <v>5.459218007303917</v>
      </c>
      <c r="F151" s="74">
        <f t="shared" si="11"/>
        <v>0.10892294507789126</v>
      </c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2:6" ht="15" customHeight="1">
      <c r="B152" s="65">
        <v>1.2</v>
      </c>
      <c r="C152" s="48">
        <f t="shared" si="8"/>
        <v>245.37702733100383</v>
      </c>
      <c r="D152" s="73">
        <f t="shared" si="9"/>
        <v>98.15081093240153</v>
      </c>
      <c r="E152" s="48">
        <f t="shared" si="10"/>
        <v>4.622972668996169</v>
      </c>
      <c r="F152" s="74">
        <f t="shared" si="11"/>
        <v>0.09223808198316376</v>
      </c>
    </row>
    <row r="153" spans="2:6" ht="15" customHeight="1">
      <c r="B153" s="65">
        <v>1.25</v>
      </c>
      <c r="C153" s="48">
        <f t="shared" si="8"/>
        <v>246.08517625240611</v>
      </c>
      <c r="D153" s="73">
        <f t="shared" si="9"/>
        <v>98.43407050096245</v>
      </c>
      <c r="E153" s="48">
        <f t="shared" si="10"/>
        <v>3.9148237475938856</v>
      </c>
      <c r="F153" s="74">
        <f t="shared" si="11"/>
        <v>0.07810901331991009</v>
      </c>
    </row>
    <row r="154" spans="2:6" ht="15" customHeight="1">
      <c r="B154" s="65">
        <v>1.3</v>
      </c>
      <c r="C154" s="48">
        <f t="shared" si="8"/>
        <v>246.6848506205742</v>
      </c>
      <c r="D154" s="73">
        <f t="shared" si="9"/>
        <v>98.67394024822967</v>
      </c>
      <c r="E154" s="48">
        <f t="shared" si="10"/>
        <v>3.3151493794258045</v>
      </c>
      <c r="F154" s="74">
        <f t="shared" si="11"/>
        <v>0.06614424140913412</v>
      </c>
    </row>
    <row r="155" spans="2:6" ht="15" customHeight="1">
      <c r="B155" s="65">
        <v>1.35</v>
      </c>
      <c r="C155" s="48">
        <f t="shared" si="8"/>
        <v>247.19266661374934</v>
      </c>
      <c r="D155" s="73">
        <f t="shared" si="9"/>
        <v>98.87706664549974</v>
      </c>
      <c r="E155" s="48">
        <f t="shared" si="10"/>
        <v>2.8073333862506615</v>
      </c>
      <c r="F155" s="74">
        <f t="shared" si="11"/>
        <v>0.056012238352966176</v>
      </c>
    </row>
    <row r="156" spans="2:6" ht="15" customHeight="1">
      <c r="B156" s="65">
        <v>1.4</v>
      </c>
      <c r="C156" s="48">
        <f t="shared" si="8"/>
        <v>247.62269513691638</v>
      </c>
      <c r="D156" s="73">
        <f t="shared" si="9"/>
        <v>99.04907805476655</v>
      </c>
      <c r="E156" s="48">
        <f t="shared" si="10"/>
        <v>2.377304863083623</v>
      </c>
      <c r="F156" s="74">
        <f t="shared" si="11"/>
        <v>0.0474322598380612</v>
      </c>
    </row>
    <row r="157" spans="2:6" ht="15" customHeight="1">
      <c r="B157" s="65">
        <v>1.45</v>
      </c>
      <c r="C157" s="48">
        <f t="shared" si="8"/>
        <v>247.98685170784472</v>
      </c>
      <c r="D157" s="73">
        <f t="shared" si="9"/>
        <v>99.19474068313788</v>
      </c>
      <c r="E157" s="48">
        <f t="shared" si="10"/>
        <v>2.013148292155279</v>
      </c>
      <c r="F157" s="74">
        <f t="shared" si="11"/>
        <v>0.040166566084503044</v>
      </c>
    </row>
    <row r="158" spans="2:6" ht="15" customHeight="1">
      <c r="B158" s="65">
        <v>1.5</v>
      </c>
      <c r="C158" s="48">
        <f t="shared" si="8"/>
        <v>248.29522662021947</v>
      </c>
      <c r="D158" s="73">
        <f t="shared" si="9"/>
        <v>99.31809064808779</v>
      </c>
      <c r="E158" s="48">
        <f t="shared" si="10"/>
        <v>1.7047733797805336</v>
      </c>
      <c r="F158" s="74">
        <f t="shared" si="11"/>
        <v>0.034013834393067315</v>
      </c>
    </row>
    <row r="159" spans="2:6" ht="15" customHeight="1">
      <c r="B159" s="65">
        <v>1.6</v>
      </c>
      <c r="C159" s="48">
        <f t="shared" si="8"/>
        <v>248.7775012277396</v>
      </c>
      <c r="D159" s="73">
        <f t="shared" si="9"/>
        <v>99.51100049109584</v>
      </c>
      <c r="E159" s="48">
        <f t="shared" si="10"/>
        <v>1.2224987722603942</v>
      </c>
      <c r="F159" s="74">
        <f t="shared" si="11"/>
        <v>0.02439143599881026</v>
      </c>
    </row>
    <row r="160" spans="2:6" ht="15" customHeight="1">
      <c r="B160" s="69">
        <v>1.7</v>
      </c>
      <c r="C160" s="48">
        <f t="shared" si="8"/>
        <v>249.12334198439297</v>
      </c>
      <c r="D160" s="73">
        <f t="shared" si="9"/>
        <v>99.64933679375719</v>
      </c>
      <c r="E160" s="48">
        <f t="shared" si="10"/>
        <v>0.8766580156070347</v>
      </c>
      <c r="F160" s="74">
        <f t="shared" si="11"/>
        <v>0.017491181476597013</v>
      </c>
    </row>
    <row r="161" spans="2:6" ht="15" customHeight="1">
      <c r="B161" s="65">
        <v>1.8</v>
      </c>
      <c r="C161" s="48">
        <f t="shared" si="8"/>
        <v>249.37134556388384</v>
      </c>
      <c r="D161" s="73">
        <f t="shared" si="9"/>
        <v>99.74853822555353</v>
      </c>
      <c r="E161" s="48">
        <f t="shared" si="10"/>
        <v>0.6286544361161646</v>
      </c>
      <c r="F161" s="74">
        <f t="shared" si="11"/>
        <v>0.012542985556987027</v>
      </c>
    </row>
    <row r="162" spans="2:6" ht="15" customHeight="1">
      <c r="B162" s="65">
        <v>1.9</v>
      </c>
      <c r="C162" s="48">
        <f t="shared" si="8"/>
        <v>249.5491897718235</v>
      </c>
      <c r="D162" s="73">
        <f t="shared" si="9"/>
        <v>99.8196759087294</v>
      </c>
      <c r="E162" s="48">
        <f t="shared" si="10"/>
        <v>0.4508102281764934</v>
      </c>
      <c r="F162" s="74">
        <f t="shared" si="11"/>
        <v>0.008994617481574135</v>
      </c>
    </row>
    <row r="163" spans="2:6" ht="15" customHeight="1">
      <c r="B163" s="67">
        <v>2</v>
      </c>
      <c r="C163" s="52">
        <f t="shared" si="8"/>
        <v>249.67672245648325</v>
      </c>
      <c r="D163" s="76">
        <f t="shared" si="9"/>
        <v>99.87068898259331</v>
      </c>
      <c r="E163" s="52">
        <f t="shared" si="10"/>
        <v>0.32327754351675253</v>
      </c>
      <c r="F163" s="77">
        <f t="shared" si="11"/>
        <v>0.006450070700653252</v>
      </c>
    </row>
    <row r="164" spans="2:6" ht="15" customHeight="1">
      <c r="B164" s="67">
        <v>2</v>
      </c>
      <c r="C164" s="52">
        <f t="shared" si="8"/>
        <v>249.67672245648325</v>
      </c>
      <c r="D164" s="76">
        <f t="shared" si="9"/>
        <v>99.87068898259331</v>
      </c>
      <c r="E164" s="52">
        <f t="shared" si="10"/>
        <v>0.32327754351675253</v>
      </c>
      <c r="F164" s="77">
        <f aca="true" t="shared" si="12" ref="F164:F170">($B$14-$C$163)/($E$14+$F$14)*EXP(-(B164-2)/($D$14*($E$14+$F$14)))</f>
        <v>2.693979529306271</v>
      </c>
    </row>
    <row r="165" spans="2:6" ht="15" customHeight="1">
      <c r="B165" s="65">
        <v>2.05</v>
      </c>
      <c r="C165" s="48">
        <f t="shared" si="8"/>
        <v>249.726242248216</v>
      </c>
      <c r="D165" s="73">
        <f t="shared" si="9"/>
        <v>99.8904968992864</v>
      </c>
      <c r="E165" s="48">
        <f t="shared" si="10"/>
        <v>0.27375775178398953</v>
      </c>
      <c r="F165" s="74">
        <f t="shared" si="12"/>
        <v>1.8666172298479065E-30</v>
      </c>
    </row>
    <row r="166" spans="2:6" ht="15" customHeight="1">
      <c r="B166" s="65">
        <v>2.1</v>
      </c>
      <c r="C166" s="48">
        <f t="shared" si="8"/>
        <v>249.76817657717095</v>
      </c>
      <c r="D166" s="73">
        <f t="shared" si="9"/>
        <v>99.90727063086838</v>
      </c>
      <c r="E166" s="48">
        <f t="shared" si="10"/>
        <v>0.2318234228290521</v>
      </c>
      <c r="F166" s="74">
        <f t="shared" si="12"/>
        <v>1.293350541405238E-60</v>
      </c>
    </row>
    <row r="167" spans="2:6" ht="15" customHeight="1">
      <c r="B167" s="65">
        <v>2.15</v>
      </c>
      <c r="C167" s="48">
        <f t="shared" si="8"/>
        <v>249.80368738776542</v>
      </c>
      <c r="D167" s="73">
        <f t="shared" si="9"/>
        <v>99.92147495510618</v>
      </c>
      <c r="E167" s="48">
        <f t="shared" si="10"/>
        <v>0.1963126122345784</v>
      </c>
      <c r="F167" s="74">
        <f t="shared" si="12"/>
        <v>8.961428171808644E-91</v>
      </c>
    </row>
    <row r="168" spans="2:6" ht="15" customHeight="1">
      <c r="B168" s="65">
        <v>2.2</v>
      </c>
      <c r="C168" s="48">
        <f t="shared" si="8"/>
        <v>249.83375863727636</v>
      </c>
      <c r="D168" s="73">
        <f t="shared" si="9"/>
        <v>99.93350345491055</v>
      </c>
      <c r="E168" s="48">
        <f t="shared" si="10"/>
        <v>0.16624136272363899</v>
      </c>
      <c r="F168" s="74">
        <f t="shared" si="12"/>
        <v>6.20923657643373E-121</v>
      </c>
    </row>
    <row r="169" spans="2:6" ht="15" customHeight="1">
      <c r="B169" s="65">
        <v>2.25</v>
      </c>
      <c r="C169" s="48">
        <f t="shared" si="8"/>
        <v>249.85922355998608</v>
      </c>
      <c r="D169" s="73">
        <f t="shared" si="9"/>
        <v>99.94368942399443</v>
      </c>
      <c r="E169" s="48">
        <f t="shared" si="10"/>
        <v>0.14077644001392287</v>
      </c>
      <c r="F169" s="74">
        <f t="shared" si="12"/>
        <v>4.302285095966246E-151</v>
      </c>
    </row>
    <row r="170" spans="2:6" ht="15" customHeight="1">
      <c r="B170" s="65">
        <v>2.3</v>
      </c>
      <c r="C170" s="48">
        <f t="shared" si="8"/>
        <v>249.8807877549949</v>
      </c>
      <c r="D170" s="73">
        <f t="shared" si="9"/>
        <v>99.95231510199797</v>
      </c>
      <c r="E170" s="48">
        <f t="shared" si="10"/>
        <v>0.11921224500508742</v>
      </c>
      <c r="F170" s="74">
        <f t="shared" si="12"/>
        <v>2.9809875689428717E-181</v>
      </c>
    </row>
    <row r="171" spans="2:6" ht="15" customHeight="1">
      <c r="B171" s="65">
        <v>2.5</v>
      </c>
      <c r="C171" s="48">
        <f>$B$14*(1-EXP((-B171)/($D$14*($C$14+$E$14+$F$14))))</f>
        <v>249.9386966201011</v>
      </c>
      <c r="D171" s="73">
        <f>C171/$B$14*100</f>
        <v>99.97547864804044</v>
      </c>
      <c r="E171" s="48">
        <f>$B$14-C171</f>
        <v>0.06130337989890222</v>
      </c>
      <c r="F171" s="74">
        <f>($B$14-$C$163)/($E$14+$F$14)*EXP(-(B171-2)/($D$14*($E$14+$F$14)))</f>
        <v>6.870748959157729E-302</v>
      </c>
    </row>
    <row r="172" spans="2:6" ht="15" customHeight="1" thickBot="1">
      <c r="B172" s="70">
        <v>3</v>
      </c>
      <c r="C172" s="56">
        <f>$B$14*(1-EXP((-B172)/($D$14*($C$14+$E$14+$F$14))))</f>
        <v>249.98837499089439</v>
      </c>
      <c r="D172" s="78">
        <f>C172/$B$14*100</f>
        <v>99.99534999635775</v>
      </c>
      <c r="E172" s="78">
        <f>$B$14-C172</f>
        <v>0.011625009105614481</v>
      </c>
      <c r="F172" s="79">
        <f>($B$14-$C$163)/($E$14+$F$14)*EXP(-(B172-2)/($D$14*($E$14+$F$14)))</f>
        <v>0</v>
      </c>
    </row>
    <row r="173" spans="7:9" ht="15" customHeight="1">
      <c r="G173" s="28" t="s">
        <v>12</v>
      </c>
      <c r="H173" s="28"/>
      <c r="I173" s="28"/>
    </row>
    <row r="174" spans="7:9" ht="15" customHeight="1">
      <c r="G174" s="28"/>
      <c r="H174" s="28"/>
      <c r="I174" s="28"/>
    </row>
    <row r="175" spans="2:9" ht="27.75" customHeight="1">
      <c r="B175" s="28"/>
      <c r="G175" s="28" t="s">
        <v>13</v>
      </c>
      <c r="H175" s="28"/>
      <c r="I175" s="28"/>
    </row>
    <row r="176" spans="2:18" ht="21.75" customHeight="1" thickBot="1">
      <c r="B176" s="28" t="s">
        <v>59</v>
      </c>
      <c r="K176" s="28"/>
      <c r="L176" s="28"/>
      <c r="M176" s="28"/>
      <c r="N176" s="28"/>
      <c r="O176" s="28"/>
      <c r="P176" s="28"/>
      <c r="Q176" s="28"/>
      <c r="R176" s="28"/>
    </row>
    <row r="177" spans="2:18" ht="15" customHeight="1" thickBot="1">
      <c r="B177" s="46" t="s">
        <v>9</v>
      </c>
      <c r="C177" s="46" t="s">
        <v>10</v>
      </c>
      <c r="D177" s="46" t="s">
        <v>15</v>
      </c>
      <c r="E177" s="46" t="s">
        <v>58</v>
      </c>
      <c r="F177" s="72" t="s">
        <v>1</v>
      </c>
      <c r="K177" s="28"/>
      <c r="L177" s="28"/>
      <c r="M177" s="28"/>
      <c r="N177" s="28"/>
      <c r="O177" s="28"/>
      <c r="P177" s="28"/>
      <c r="Q177" s="28"/>
      <c r="R177" s="28"/>
    </row>
    <row r="178" spans="2:19" ht="15" customHeight="1">
      <c r="B178" s="65">
        <v>0</v>
      </c>
      <c r="C178" s="48">
        <f>$B$14*(1-EXP((-B178)/($D$14*($C$14+$E$14+$F$14))))</f>
        <v>0</v>
      </c>
      <c r="D178" s="73">
        <f aca="true" t="shared" si="13" ref="D178:D224">C178/$B$14*100</f>
        <v>0</v>
      </c>
      <c r="E178" s="48">
        <f aca="true" t="shared" si="14" ref="E178:E224">$B$14-C178</f>
        <v>250</v>
      </c>
      <c r="F178" s="74">
        <f aca="true" t="shared" si="15" ref="F178:F219">$B$14/($C$14+$E$14+$F$14)*EXP(-B178/($D$14*($C$14+$E$14+$F$14)))</f>
        <v>4.988028731045491</v>
      </c>
      <c r="J178" s="36"/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2:19" ht="15" customHeight="1">
      <c r="B179" s="65">
        <v>0.1</v>
      </c>
      <c r="C179" s="48">
        <f>$B$14*(1-EXP((-B179)/($D$14*($C$14+$E$14+$F$14))))</f>
        <v>70.72415214247557</v>
      </c>
      <c r="D179" s="73">
        <f t="shared" si="13"/>
        <v>28.289660856990228</v>
      </c>
      <c r="E179" s="48">
        <f t="shared" si="14"/>
        <v>179.2758478575244</v>
      </c>
      <c r="F179" s="74">
        <f t="shared" si="15"/>
        <v>3.5769323195834883</v>
      </c>
      <c r="J179" s="36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2:19" ht="15" customHeight="1">
      <c r="B180" s="65">
        <v>0.2</v>
      </c>
      <c r="C180" s="48">
        <f>$B$14*(1-EXP((-B180)/($D$14*($C$14+$E$14+$F$14))))</f>
        <v>121.440681499863</v>
      </c>
      <c r="D180" s="73">
        <f t="shared" si="13"/>
        <v>48.576272599945206</v>
      </c>
      <c r="E180" s="48">
        <f t="shared" si="14"/>
        <v>128.559318500137</v>
      </c>
      <c r="F180" s="74">
        <f t="shared" si="15"/>
        <v>2.565030297289246</v>
      </c>
      <c r="J180" s="36"/>
      <c r="K180" s="28"/>
      <c r="L180" s="28"/>
      <c r="M180" s="28"/>
      <c r="N180" s="28"/>
      <c r="O180" s="28"/>
      <c r="P180" s="28"/>
      <c r="Q180" s="28"/>
      <c r="R180" s="28"/>
      <c r="S180" s="28"/>
    </row>
    <row r="181" spans="2:19" ht="15" customHeight="1">
      <c r="B181" s="65">
        <v>0.3</v>
      </c>
      <c r="C181" s="48">
        <f>$B$14*(1-EXP((-B181)/($D$14*($C$14+$E$14+$F$14))))</f>
        <v>157.80967670360963</v>
      </c>
      <c r="D181" s="73">
        <f t="shared" si="13"/>
        <v>63.12387068144385</v>
      </c>
      <c r="E181" s="48">
        <f t="shared" si="14"/>
        <v>92.19032329639037</v>
      </c>
      <c r="F181" s="74">
        <f t="shared" si="15"/>
        <v>1.8393919253070703</v>
      </c>
      <c r="J181" s="36"/>
      <c r="K181" s="28"/>
      <c r="L181" s="28"/>
      <c r="M181" s="45"/>
      <c r="N181" s="28"/>
      <c r="O181" s="28"/>
      <c r="P181" s="28"/>
      <c r="Q181" s="28"/>
      <c r="R181" s="28"/>
      <c r="S181" s="28"/>
    </row>
    <row r="182" spans="2:19" ht="15" customHeight="1">
      <c r="B182" s="65">
        <v>0.4</v>
      </c>
      <c r="C182" s="48">
        <f>$B$14*(1-EXP((-B182)/($D$14*($C$14+$E$14+$F$14))))</f>
        <v>183.89000650712134</v>
      </c>
      <c r="D182" s="73">
        <f t="shared" si="13"/>
        <v>73.55600260284854</v>
      </c>
      <c r="E182" s="48">
        <f t="shared" si="14"/>
        <v>66.10999349287866</v>
      </c>
      <c r="F182" s="74">
        <f t="shared" si="15"/>
        <v>1.319034187806837</v>
      </c>
      <c r="J182" s="36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2:19" ht="15" customHeight="1">
      <c r="B183" s="65">
        <v>0.5</v>
      </c>
      <c r="C183" s="48">
        <f aca="true" t="shared" si="16" ref="C183:C224">$B$14*(1-EXP((-B183)/($D$14*($C$14+$E$14+$F$14))))</f>
        <v>202.59229945883502</v>
      </c>
      <c r="D183" s="73">
        <f t="shared" si="13"/>
        <v>81.036919783534</v>
      </c>
      <c r="E183" s="48">
        <f t="shared" si="14"/>
        <v>47.407700541164985</v>
      </c>
      <c r="F183" s="74">
        <f t="shared" si="15"/>
        <v>0.9458838894885273</v>
      </c>
      <c r="J183" s="36"/>
      <c r="K183" s="28"/>
      <c r="L183" s="28"/>
      <c r="M183" s="28"/>
      <c r="N183" s="28"/>
      <c r="O183" s="28"/>
      <c r="P183" s="28"/>
      <c r="Q183" s="28"/>
      <c r="R183" s="28"/>
      <c r="S183" s="28"/>
    </row>
    <row r="184" spans="2:19" ht="15" customHeight="1">
      <c r="B184" s="65">
        <v>0.6</v>
      </c>
      <c r="C184" s="48">
        <f t="shared" si="16"/>
        <v>216.0037771620281</v>
      </c>
      <c r="D184" s="73">
        <f t="shared" si="13"/>
        <v>86.40151086481124</v>
      </c>
      <c r="E184" s="48">
        <f t="shared" si="14"/>
        <v>33.996222837971914</v>
      </c>
      <c r="F184" s="74">
        <f t="shared" si="15"/>
        <v>0.6782965450513149</v>
      </c>
      <c r="J184" s="36"/>
      <c r="K184" s="28"/>
      <c r="L184" s="28"/>
      <c r="M184" s="28"/>
      <c r="N184" s="28"/>
      <c r="O184" s="28"/>
      <c r="P184" s="28"/>
      <c r="Q184" s="28"/>
      <c r="R184" s="28"/>
      <c r="S184" s="28"/>
    </row>
    <row r="185" spans="2:19" ht="15" customHeight="1">
      <c r="B185" s="65">
        <v>0.7</v>
      </c>
      <c r="C185" s="48">
        <f t="shared" si="16"/>
        <v>225.621193307077</v>
      </c>
      <c r="D185" s="73">
        <f t="shared" si="13"/>
        <v>90.2484773228308</v>
      </c>
      <c r="E185" s="48">
        <f t="shared" si="14"/>
        <v>24.378806692923007</v>
      </c>
      <c r="F185" s="74">
        <f t="shared" si="15"/>
        <v>0.48640875285161594</v>
      </c>
      <c r="J185" s="36"/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2:19" ht="15" customHeight="1">
      <c r="B186" s="65">
        <v>0.71</v>
      </c>
      <c r="C186" s="48">
        <f t="shared" si="16"/>
        <v>226.41854373146194</v>
      </c>
      <c r="D186" s="73">
        <f t="shared" si="13"/>
        <v>90.56741749258478</v>
      </c>
      <c r="E186" s="48">
        <f t="shared" si="14"/>
        <v>23.581456268538062</v>
      </c>
      <c r="F186" s="74">
        <f t="shared" si="15"/>
        <v>0.4704999255494425</v>
      </c>
      <c r="J186" s="36"/>
      <c r="K186" s="28"/>
      <c r="L186" s="28"/>
      <c r="M186" s="28"/>
      <c r="N186" s="28"/>
      <c r="O186" s="28"/>
      <c r="P186" s="28"/>
      <c r="Q186" s="28"/>
      <c r="R186" s="28"/>
      <c r="S186" s="28"/>
    </row>
    <row r="187" spans="2:19" ht="15" customHeight="1">
      <c r="B187" s="69">
        <v>0.72</v>
      </c>
      <c r="C187" s="48">
        <f t="shared" si="16"/>
        <v>227.189815451205</v>
      </c>
      <c r="D187" s="73">
        <f t="shared" si="13"/>
        <v>90.875926180482</v>
      </c>
      <c r="E187" s="48">
        <f t="shared" si="14"/>
        <v>22.810184548795007</v>
      </c>
      <c r="F187" s="74">
        <f t="shared" si="15"/>
        <v>0.45511142355935785</v>
      </c>
      <c r="J187" s="36"/>
      <c r="K187" s="28"/>
      <c r="L187" s="28"/>
      <c r="M187" s="28"/>
      <c r="N187" s="28"/>
      <c r="O187" s="28"/>
      <c r="P187" s="28"/>
      <c r="Q187" s="28"/>
      <c r="R187" s="28"/>
      <c r="S187" s="28"/>
    </row>
    <row r="188" spans="2:19" ht="15" customHeight="1">
      <c r="B188" s="65">
        <v>0.73</v>
      </c>
      <c r="C188" s="48">
        <f t="shared" si="16"/>
        <v>227.93586141479025</v>
      </c>
      <c r="D188" s="73">
        <f t="shared" si="13"/>
        <v>91.1743445659161</v>
      </c>
      <c r="E188" s="48">
        <f t="shared" si="14"/>
        <v>22.064138585209747</v>
      </c>
      <c r="F188" s="74">
        <f t="shared" si="15"/>
        <v>0.4402262287551825</v>
      </c>
      <c r="J188" s="36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2:19" ht="15" customHeight="1">
      <c r="B189" s="65">
        <v>0.74</v>
      </c>
      <c r="C189" s="48">
        <f t="shared" si="16"/>
        <v>228.65750667356792</v>
      </c>
      <c r="D189" s="73">
        <f t="shared" si="13"/>
        <v>91.46300266942717</v>
      </c>
      <c r="E189" s="48">
        <f t="shared" si="14"/>
        <v>21.342493326432077</v>
      </c>
      <c r="F189" s="74">
        <f t="shared" si="15"/>
        <v>0.42582787961755947</v>
      </c>
      <c r="J189" s="36"/>
      <c r="K189" s="28"/>
      <c r="L189" s="28"/>
      <c r="M189" s="28"/>
      <c r="N189" s="28"/>
      <c r="O189" s="28"/>
      <c r="P189" s="28"/>
      <c r="Q189" s="28"/>
      <c r="R189" s="28"/>
      <c r="S189" s="28"/>
    </row>
    <row r="190" spans="2:19" ht="15" customHeight="1">
      <c r="B190" s="65">
        <v>0.75</v>
      </c>
      <c r="C190" s="48">
        <f t="shared" si="16"/>
        <v>229.35554929417754</v>
      </c>
      <c r="D190" s="73">
        <f t="shared" si="13"/>
        <v>91.74221971767102</v>
      </c>
      <c r="E190" s="48">
        <f t="shared" si="14"/>
        <v>20.644450705822464</v>
      </c>
      <c r="F190" s="74">
        <f t="shared" si="15"/>
        <v>0.41190045302917916</v>
      </c>
      <c r="J190" s="36"/>
      <c r="K190" s="28"/>
      <c r="L190" s="28"/>
      <c r="M190" s="28"/>
      <c r="N190" s="28"/>
      <c r="O190" s="28"/>
      <c r="P190" s="28"/>
      <c r="Q190" s="28"/>
      <c r="R190" s="28"/>
      <c r="S190" s="28"/>
    </row>
    <row r="191" spans="2:19" ht="15" customHeight="1">
      <c r="B191" s="65">
        <v>0.76</v>
      </c>
      <c r="C191" s="48">
        <f t="shared" si="16"/>
        <v>230.03076124112897</v>
      </c>
      <c r="D191" s="73">
        <f t="shared" si="13"/>
        <v>92.01230449645159</v>
      </c>
      <c r="E191" s="48">
        <f t="shared" si="14"/>
        <v>19.96923875887103</v>
      </c>
      <c r="F191" s="74">
        <f t="shared" si="15"/>
        <v>0.39842854666542316</v>
      </c>
      <c r="J191" s="36"/>
      <c r="K191" s="28"/>
      <c r="L191" s="28"/>
      <c r="M191" s="28"/>
      <c r="N191" s="28"/>
      <c r="O191" s="28"/>
      <c r="P191" s="28"/>
      <c r="Q191" s="28"/>
      <c r="R191" s="28"/>
      <c r="S191" s="28"/>
    </row>
    <row r="192" spans="2:19" ht="15" customHeight="1">
      <c r="B192" s="65">
        <v>0.77</v>
      </c>
      <c r="C192" s="48">
        <f t="shared" si="16"/>
        <v>230.6838892305171</v>
      </c>
      <c r="D192" s="73">
        <f t="shared" si="13"/>
        <v>92.27355569220684</v>
      </c>
      <c r="E192" s="48">
        <f t="shared" si="14"/>
        <v>19.31611076948289</v>
      </c>
      <c r="F192" s="74">
        <f t="shared" si="15"/>
        <v>0.38539726196095175</v>
      </c>
      <c r="J192" s="36"/>
      <c r="K192" s="28"/>
      <c r="L192" s="28"/>
      <c r="M192" s="28"/>
      <c r="N192" s="28"/>
      <c r="O192" s="28"/>
      <c r="P192" s="28"/>
      <c r="Q192" s="28"/>
      <c r="R192" s="28"/>
      <c r="S192" s="28"/>
    </row>
    <row r="193" spans="2:19" ht="15" customHeight="1">
      <c r="B193" s="65">
        <v>0.78</v>
      </c>
      <c r="C193" s="48">
        <f t="shared" si="16"/>
        <v>231.3156555558141</v>
      </c>
      <c r="D193" s="73">
        <f t="shared" si="13"/>
        <v>92.52626222232564</v>
      </c>
      <c r="E193" s="48">
        <f t="shared" si="14"/>
        <v>18.68434444418591</v>
      </c>
      <c r="F193" s="74">
        <f t="shared" si="15"/>
        <v>0.3727921876333981</v>
      </c>
      <c r="J193" s="36"/>
      <c r="K193" s="28"/>
      <c r="L193" s="28"/>
      <c r="M193" s="28"/>
      <c r="N193" s="28"/>
      <c r="O193" s="28"/>
      <c r="P193" s="28"/>
      <c r="Q193" s="28"/>
      <c r="R193" s="28"/>
      <c r="S193" s="28"/>
    </row>
    <row r="194" spans="2:19" ht="15" customHeight="1">
      <c r="B194" s="65">
        <v>0.79</v>
      </c>
      <c r="C194" s="48">
        <f t="shared" si="16"/>
        <v>231.92675888665312</v>
      </c>
      <c r="D194" s="73">
        <f t="shared" si="13"/>
        <v>92.77070355466125</v>
      </c>
      <c r="E194" s="48">
        <f t="shared" si="14"/>
        <v>18.07324111334688</v>
      </c>
      <c r="F194" s="74">
        <f t="shared" si="15"/>
        <v>0.36059938374594724</v>
      </c>
      <c r="J194" s="36"/>
      <c r="K194" s="28"/>
      <c r="L194" s="28"/>
      <c r="M194" s="28"/>
      <c r="N194" s="28"/>
      <c r="O194" s="28"/>
      <c r="P194" s="28"/>
      <c r="Q194" s="28"/>
      <c r="R194" s="28"/>
      <c r="S194" s="28"/>
    </row>
    <row r="195" spans="2:19" ht="15" customHeight="1">
      <c r="B195" s="65">
        <v>0.8</v>
      </c>
      <c r="C195" s="48">
        <f t="shared" si="16"/>
        <v>232.51787504148615</v>
      </c>
      <c r="D195" s="73">
        <f t="shared" si="13"/>
        <v>93.00715001659447</v>
      </c>
      <c r="E195" s="48">
        <f t="shared" si="14"/>
        <v>17.48212495851385</v>
      </c>
      <c r="F195" s="74">
        <f t="shared" si="15"/>
        <v>0.348805366291178</v>
      </c>
      <c r="J195" s="36"/>
      <c r="K195" s="28"/>
      <c r="L195" s="28"/>
      <c r="M195" s="28"/>
      <c r="N195" s="28"/>
      <c r="O195" s="28"/>
      <c r="P195" s="28"/>
      <c r="Q195" s="28"/>
      <c r="R195" s="28"/>
      <c r="S195" s="28"/>
    </row>
    <row r="196" spans="2:19" ht="15" customHeight="1">
      <c r="B196" s="65">
        <v>0.85</v>
      </c>
      <c r="C196" s="48">
        <f t="shared" si="16"/>
        <v>235.19579438464325</v>
      </c>
      <c r="D196" s="73">
        <f t="shared" si="13"/>
        <v>94.0783177538573</v>
      </c>
      <c r="E196" s="48">
        <f t="shared" si="14"/>
        <v>14.80420561535675</v>
      </c>
      <c r="F196" s="74">
        <f t="shared" si="15"/>
        <v>0.29537521179881804</v>
      </c>
      <c r="J196" s="36"/>
      <c r="K196" s="28"/>
      <c r="L196" s="28"/>
      <c r="M196" s="28"/>
      <c r="N196" s="28"/>
      <c r="O196" s="28"/>
      <c r="P196" s="28"/>
      <c r="Q196" s="28"/>
      <c r="R196" s="28"/>
      <c r="S196" s="28"/>
    </row>
    <row r="197" spans="2:19" ht="15" customHeight="1">
      <c r="B197" s="65">
        <v>0.9</v>
      </c>
      <c r="C197" s="48">
        <f t="shared" si="16"/>
        <v>237.46350890284495</v>
      </c>
      <c r="D197" s="73">
        <f t="shared" si="13"/>
        <v>94.98540356113799</v>
      </c>
      <c r="E197" s="48">
        <f t="shared" si="14"/>
        <v>12.53649109715505</v>
      </c>
      <c r="F197" s="74">
        <f t="shared" si="15"/>
        <v>0.2501295111164213</v>
      </c>
      <c r="J197" s="36"/>
      <c r="K197" s="28"/>
      <c r="L197" s="28"/>
      <c r="M197" s="28"/>
      <c r="N197" s="28"/>
      <c r="O197" s="28"/>
      <c r="P197" s="28"/>
      <c r="Q197" s="28"/>
      <c r="R197" s="28"/>
      <c r="S197" s="28"/>
    </row>
    <row r="198" spans="2:19" ht="15" customHeight="1">
      <c r="B198" s="65">
        <v>0.95</v>
      </c>
      <c r="C198" s="48">
        <f t="shared" si="16"/>
        <v>239.38385394579916</v>
      </c>
      <c r="D198" s="73">
        <f t="shared" si="13"/>
        <v>95.75354157831967</v>
      </c>
      <c r="E198" s="48">
        <f t="shared" si="14"/>
        <v>10.61614605420084</v>
      </c>
      <c r="F198" s="74">
        <f t="shared" si="15"/>
        <v>0.2118145661253159</v>
      </c>
      <c r="J198" s="36"/>
      <c r="K198" s="28"/>
      <c r="L198" s="28"/>
      <c r="M198" s="28"/>
      <c r="N198" s="28"/>
      <c r="O198" s="28"/>
      <c r="P198" s="28"/>
      <c r="Q198" s="28"/>
      <c r="R198" s="28"/>
      <c r="S198" s="28"/>
    </row>
    <row r="199" spans="2:19" ht="15" customHeight="1">
      <c r="B199" s="69">
        <v>1</v>
      </c>
      <c r="C199" s="48">
        <f t="shared" si="16"/>
        <v>241.0100397175969</v>
      </c>
      <c r="D199" s="73">
        <f t="shared" si="13"/>
        <v>96.40401588703877</v>
      </c>
      <c r="E199" s="48">
        <f t="shared" si="14"/>
        <v>8.989960282403104</v>
      </c>
      <c r="F199" s="74">
        <f t="shared" si="15"/>
        <v>0.179368720718338</v>
      </c>
      <c r="J199" s="36"/>
      <c r="K199" s="28"/>
      <c r="L199" s="28"/>
      <c r="M199" s="28"/>
      <c r="N199" s="28"/>
      <c r="O199" s="28"/>
      <c r="P199" s="28"/>
      <c r="Q199" s="28"/>
      <c r="R199" s="28"/>
      <c r="S199" s="28"/>
    </row>
    <row r="200" spans="2:19" ht="15" customHeight="1">
      <c r="B200" s="65">
        <v>1.05</v>
      </c>
      <c r="C200" s="48">
        <f t="shared" si="16"/>
        <v>242.3871256606153</v>
      </c>
      <c r="D200" s="73">
        <f t="shared" si="13"/>
        <v>96.95485026424613</v>
      </c>
      <c r="E200" s="48">
        <f t="shared" si="14"/>
        <v>7.612874339384689</v>
      </c>
      <c r="F200" s="74">
        <f t="shared" si="15"/>
        <v>0.1518929437227587</v>
      </c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2:19" ht="15" customHeight="1">
      <c r="B201" s="65">
        <v>1.1</v>
      </c>
      <c r="C201" s="48">
        <f t="shared" si="16"/>
        <v>243.55326899266686</v>
      </c>
      <c r="D201" s="73">
        <f t="shared" si="13"/>
        <v>97.42130759706674</v>
      </c>
      <c r="E201" s="48">
        <f t="shared" si="14"/>
        <v>6.446731007333142</v>
      </c>
      <c r="F201" s="74">
        <f t="shared" si="15"/>
        <v>0.1286259179435982</v>
      </c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2:19" ht="15" customHeight="1">
      <c r="B202" s="65">
        <v>1.15</v>
      </c>
      <c r="C202" s="48">
        <f t="shared" si="16"/>
        <v>244.54078199269608</v>
      </c>
      <c r="D202" s="73">
        <f t="shared" si="13"/>
        <v>97.81631279707842</v>
      </c>
      <c r="E202" s="48">
        <f t="shared" si="14"/>
        <v>5.459218007303917</v>
      </c>
      <c r="F202" s="74">
        <f t="shared" si="15"/>
        <v>0.10892294507789126</v>
      </c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2:19" ht="21" customHeight="1">
      <c r="B203" s="65">
        <v>1.2</v>
      </c>
      <c r="C203" s="48">
        <f t="shared" si="16"/>
        <v>245.37702733100383</v>
      </c>
      <c r="D203" s="73">
        <f t="shared" si="13"/>
        <v>98.15081093240153</v>
      </c>
      <c r="E203" s="48">
        <f t="shared" si="14"/>
        <v>4.622972668996169</v>
      </c>
      <c r="F203" s="74">
        <f t="shared" si="15"/>
        <v>0.09223808198316376</v>
      </c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2:6" ht="15" customHeight="1">
      <c r="B204" s="65">
        <v>1.25</v>
      </c>
      <c r="C204" s="48">
        <f t="shared" si="16"/>
        <v>246.08517625240611</v>
      </c>
      <c r="D204" s="73">
        <f t="shared" si="13"/>
        <v>98.43407050096245</v>
      </c>
      <c r="E204" s="48">
        <f t="shared" si="14"/>
        <v>3.9148237475938856</v>
      </c>
      <c r="F204" s="74">
        <f t="shared" si="15"/>
        <v>0.07810901331991009</v>
      </c>
    </row>
    <row r="205" spans="2:6" ht="15" customHeight="1">
      <c r="B205" s="65">
        <v>1.3</v>
      </c>
      <c r="C205" s="48">
        <f t="shared" si="16"/>
        <v>246.6848506205742</v>
      </c>
      <c r="D205" s="73">
        <f t="shared" si="13"/>
        <v>98.67394024822967</v>
      </c>
      <c r="E205" s="48">
        <f t="shared" si="14"/>
        <v>3.3151493794258045</v>
      </c>
      <c r="F205" s="74">
        <f t="shared" si="15"/>
        <v>0.06614424140913412</v>
      </c>
    </row>
    <row r="206" spans="2:6" ht="15" customHeight="1">
      <c r="B206" s="65">
        <v>1.35</v>
      </c>
      <c r="C206" s="48">
        <f t="shared" si="16"/>
        <v>247.19266661374934</v>
      </c>
      <c r="D206" s="73">
        <f t="shared" si="13"/>
        <v>98.87706664549974</v>
      </c>
      <c r="E206" s="48">
        <f t="shared" si="14"/>
        <v>2.8073333862506615</v>
      </c>
      <c r="F206" s="74">
        <f t="shared" si="15"/>
        <v>0.056012238352966176</v>
      </c>
    </row>
    <row r="207" spans="2:6" ht="15" customHeight="1">
      <c r="B207" s="65">
        <v>1.4</v>
      </c>
      <c r="C207" s="48">
        <f t="shared" si="16"/>
        <v>247.62269513691638</v>
      </c>
      <c r="D207" s="73">
        <f t="shared" si="13"/>
        <v>99.04907805476655</v>
      </c>
      <c r="E207" s="48">
        <f t="shared" si="14"/>
        <v>2.377304863083623</v>
      </c>
      <c r="F207" s="74">
        <f t="shared" si="15"/>
        <v>0.0474322598380612</v>
      </c>
    </row>
    <row r="208" spans="2:6" ht="15" customHeight="1">
      <c r="B208" s="65">
        <v>1.45</v>
      </c>
      <c r="C208" s="48">
        <f t="shared" si="16"/>
        <v>247.98685170784472</v>
      </c>
      <c r="D208" s="73">
        <f t="shared" si="13"/>
        <v>99.19474068313788</v>
      </c>
      <c r="E208" s="48">
        <f t="shared" si="14"/>
        <v>2.013148292155279</v>
      </c>
      <c r="F208" s="74">
        <f t="shared" si="15"/>
        <v>0.040166566084503044</v>
      </c>
    </row>
    <row r="209" spans="2:6" ht="15" customHeight="1">
      <c r="B209" s="65">
        <v>1.5</v>
      </c>
      <c r="C209" s="48">
        <f t="shared" si="16"/>
        <v>248.29522662021947</v>
      </c>
      <c r="D209" s="73">
        <f t="shared" si="13"/>
        <v>99.31809064808779</v>
      </c>
      <c r="E209" s="48">
        <f t="shared" si="14"/>
        <v>1.7047733797805336</v>
      </c>
      <c r="F209" s="74">
        <f t="shared" si="15"/>
        <v>0.034013834393067315</v>
      </c>
    </row>
    <row r="210" spans="2:6" ht="15" customHeight="1">
      <c r="B210" s="65">
        <v>1.6</v>
      </c>
      <c r="C210" s="48">
        <f t="shared" si="16"/>
        <v>248.7775012277396</v>
      </c>
      <c r="D210" s="73">
        <f t="shared" si="13"/>
        <v>99.51100049109584</v>
      </c>
      <c r="E210" s="48">
        <f t="shared" si="14"/>
        <v>1.2224987722603942</v>
      </c>
      <c r="F210" s="74">
        <f t="shared" si="15"/>
        <v>0.02439143599881026</v>
      </c>
    </row>
    <row r="211" spans="2:6" ht="15" customHeight="1">
      <c r="B211" s="69">
        <v>1.7</v>
      </c>
      <c r="C211" s="48">
        <f t="shared" si="16"/>
        <v>249.12334198439297</v>
      </c>
      <c r="D211" s="73">
        <f t="shared" si="13"/>
        <v>99.64933679375719</v>
      </c>
      <c r="E211" s="48">
        <f t="shared" si="14"/>
        <v>0.8766580156070347</v>
      </c>
      <c r="F211" s="74">
        <f t="shared" si="15"/>
        <v>0.017491181476597013</v>
      </c>
    </row>
    <row r="212" spans="2:6" ht="15" customHeight="1">
      <c r="B212" s="65">
        <v>1.8</v>
      </c>
      <c r="C212" s="48">
        <f t="shared" si="16"/>
        <v>249.37134556388384</v>
      </c>
      <c r="D212" s="73">
        <f t="shared" si="13"/>
        <v>99.74853822555353</v>
      </c>
      <c r="E212" s="48">
        <f t="shared" si="14"/>
        <v>0.6286544361161646</v>
      </c>
      <c r="F212" s="74">
        <f t="shared" si="15"/>
        <v>0.012542985556987027</v>
      </c>
    </row>
    <row r="213" spans="2:6" ht="15" customHeight="1">
      <c r="B213" s="65">
        <v>1.9</v>
      </c>
      <c r="C213" s="48">
        <f t="shared" si="16"/>
        <v>249.5491897718235</v>
      </c>
      <c r="D213" s="73">
        <f t="shared" si="13"/>
        <v>99.8196759087294</v>
      </c>
      <c r="E213" s="48">
        <f t="shared" si="14"/>
        <v>0.4508102281764934</v>
      </c>
      <c r="F213" s="74">
        <f t="shared" si="15"/>
        <v>0.008994617481574135</v>
      </c>
    </row>
    <row r="214" spans="2:6" ht="15" customHeight="1">
      <c r="B214" s="65">
        <v>2</v>
      </c>
      <c r="C214" s="48">
        <f t="shared" si="16"/>
        <v>249.67672245648325</v>
      </c>
      <c r="D214" s="73">
        <f t="shared" si="13"/>
        <v>99.87068898259331</v>
      </c>
      <c r="E214" s="48">
        <f t="shared" si="14"/>
        <v>0.32327754351675253</v>
      </c>
      <c r="F214" s="74">
        <f t="shared" si="15"/>
        <v>0.006450070700653252</v>
      </c>
    </row>
    <row r="215" spans="2:6" ht="15" customHeight="1">
      <c r="B215" s="65">
        <v>2.2</v>
      </c>
      <c r="C215" s="48">
        <f t="shared" si="16"/>
        <v>249.83375863727636</v>
      </c>
      <c r="D215" s="73">
        <f t="shared" si="13"/>
        <v>99.93350345491055</v>
      </c>
      <c r="E215" s="48">
        <f t="shared" si="14"/>
        <v>0.16624136272363899</v>
      </c>
      <c r="F215" s="74">
        <f t="shared" si="15"/>
        <v>0.003316866774214732</v>
      </c>
    </row>
    <row r="216" spans="2:6" ht="15" customHeight="1">
      <c r="B216" s="65">
        <v>2.4</v>
      </c>
      <c r="C216" s="48">
        <f t="shared" si="16"/>
        <v>249.91451249480687</v>
      </c>
      <c r="D216" s="73">
        <f t="shared" si="13"/>
        <v>99.96580499792275</v>
      </c>
      <c r="E216" s="48">
        <f t="shared" si="14"/>
        <v>0.08548750519312875</v>
      </c>
      <c r="F216" s="74">
        <f t="shared" si="15"/>
        <v>0.001705656528195176</v>
      </c>
    </row>
    <row r="217" spans="2:6" ht="15" customHeight="1">
      <c r="B217" s="65">
        <v>2.6</v>
      </c>
      <c r="C217" s="48">
        <f t="shared" si="16"/>
        <v>249.95603913836837</v>
      </c>
      <c r="D217" s="73">
        <f t="shared" si="13"/>
        <v>99.98241565534734</v>
      </c>
      <c r="E217" s="48">
        <f t="shared" si="14"/>
        <v>0.04396086163163204</v>
      </c>
      <c r="F217" s="74">
        <f t="shared" si="15"/>
        <v>0.0008771121634403258</v>
      </c>
    </row>
    <row r="218" spans="2:6" ht="15" customHeight="1">
      <c r="B218" s="65">
        <v>2.8</v>
      </c>
      <c r="C218" s="48">
        <f t="shared" si="16"/>
        <v>249.97739368635183</v>
      </c>
      <c r="D218" s="73">
        <f t="shared" si="13"/>
        <v>99.99095747454074</v>
      </c>
      <c r="E218" s="48">
        <f t="shared" si="14"/>
        <v>0.022606313648168452</v>
      </c>
      <c r="F218" s="74">
        <f t="shared" si="15"/>
        <v>0.0004510437679202765</v>
      </c>
    </row>
    <row r="219" spans="2:6" ht="15" customHeight="1">
      <c r="B219" s="67">
        <v>3</v>
      </c>
      <c r="C219" s="52">
        <f t="shared" si="16"/>
        <v>249.98837499089439</v>
      </c>
      <c r="D219" s="76">
        <f t="shared" si="13"/>
        <v>99.99534999635775</v>
      </c>
      <c r="E219" s="52">
        <f t="shared" si="14"/>
        <v>0.011625009105614481</v>
      </c>
      <c r="F219" s="77">
        <f t="shared" si="15"/>
        <v>0.00023194351767025893</v>
      </c>
    </row>
    <row r="220" spans="2:6" ht="15" customHeight="1">
      <c r="B220" s="67">
        <v>3</v>
      </c>
      <c r="C220" s="52">
        <f t="shared" si="16"/>
        <v>249.98837499089439</v>
      </c>
      <c r="D220" s="76">
        <f t="shared" si="13"/>
        <v>99.99534999635775</v>
      </c>
      <c r="E220" s="52">
        <f t="shared" si="14"/>
        <v>0.011625009105614481</v>
      </c>
      <c r="F220" s="77">
        <f>($B$14-$C$219)/($E$14+$F$14)*EXP(-(B220-3)/($D$14*($E$14+$F$14)))</f>
        <v>0.09687507588012066</v>
      </c>
    </row>
    <row r="221" spans="2:6" ht="15" customHeight="1">
      <c r="B221" s="65">
        <v>3.1</v>
      </c>
      <c r="C221" s="48">
        <f t="shared" si="16"/>
        <v>249.99166366654492</v>
      </c>
      <c r="D221" s="73">
        <f t="shared" si="13"/>
        <v>99.99666546661797</v>
      </c>
      <c r="E221" s="48">
        <f t="shared" si="14"/>
        <v>0.008336333455076783</v>
      </c>
      <c r="F221" s="74">
        <f>($B$14-$C$219)/($E$14+$F$14)*EXP(-(B221-3)/($D$14*($E$14+$F$14)))</f>
        <v>4.650867999375333E-62</v>
      </c>
    </row>
    <row r="222" spans="2:6" ht="15" customHeight="1">
      <c r="B222" s="65">
        <v>3.2</v>
      </c>
      <c r="C222" s="48">
        <f t="shared" si="16"/>
        <v>249.9940219870073</v>
      </c>
      <c r="D222" s="73">
        <f t="shared" si="13"/>
        <v>99.99760879480291</v>
      </c>
      <c r="E222" s="48">
        <f t="shared" si="14"/>
        <v>0.005978012992699178</v>
      </c>
      <c r="F222" s="74">
        <f>($B$14-$C$219)/($E$14+$F$14)*EXP(-(B222-3)/($D$14*($E$14+$F$14)))</f>
        <v>2.2328316082436462E-122</v>
      </c>
    </row>
    <row r="223" spans="2:6" ht="15" customHeight="1">
      <c r="B223" s="65">
        <v>3.3</v>
      </c>
      <c r="C223" s="48">
        <f t="shared" si="16"/>
        <v>249.9957131466089</v>
      </c>
      <c r="D223" s="73">
        <f t="shared" si="13"/>
        <v>99.99828525864356</v>
      </c>
      <c r="E223" s="48">
        <f t="shared" si="14"/>
        <v>0.00428685339110757</v>
      </c>
      <c r="F223" s="74">
        <f>($B$14-$C$219)/($E$14+$F$14)*EXP(-(B223-3)/($D$14*($E$14+$F$14)))</f>
        <v>1.071958393883572E-182</v>
      </c>
    </row>
    <row r="224" spans="2:6" ht="15" customHeight="1" thickBot="1">
      <c r="B224" s="70">
        <v>3.4</v>
      </c>
      <c r="C224" s="56">
        <f t="shared" si="16"/>
        <v>249.9969258828947</v>
      </c>
      <c r="D224" s="78">
        <f t="shared" si="13"/>
        <v>99.99877035315788</v>
      </c>
      <c r="E224" s="78">
        <f t="shared" si="14"/>
        <v>0.0030741171053136895</v>
      </c>
      <c r="F224" s="79">
        <f>($B$14-$C$219)/($E$14+$F$14)*EXP(-(B224-3)/($D$14*($E$14+$F$14)))</f>
        <v>5.146356733639268E-243</v>
      </c>
    </row>
    <row r="225" spans="7:9" ht="15" customHeight="1">
      <c r="G225" s="28" t="s">
        <v>12</v>
      </c>
      <c r="H225" s="28"/>
      <c r="I225" s="28"/>
    </row>
    <row r="226" spans="7:9" ht="15" customHeight="1">
      <c r="G226" s="28"/>
      <c r="H226" s="28"/>
      <c r="I226" s="28"/>
    </row>
    <row r="227" spans="7:9" ht="27.75" customHeight="1">
      <c r="G227" s="28" t="s">
        <v>13</v>
      </c>
      <c r="H227" s="28"/>
      <c r="I227" s="28"/>
    </row>
    <row r="230" spans="2:5" ht="15" customHeight="1">
      <c r="B230" s="156" t="s">
        <v>61</v>
      </c>
      <c r="C230" s="157"/>
      <c r="D230" s="157"/>
      <c r="E230" s="157"/>
    </row>
    <row r="231" spans="2:5" ht="15" customHeight="1">
      <c r="B231" s="157"/>
      <c r="C231" s="157"/>
      <c r="D231" s="157"/>
      <c r="E231" s="157"/>
    </row>
    <row r="232" spans="2:5" ht="15" customHeight="1">
      <c r="B232" s="157"/>
      <c r="C232" s="157"/>
      <c r="D232" s="157"/>
      <c r="E232" s="157"/>
    </row>
    <row r="233" ht="15" customHeight="1">
      <c r="B233" s="80"/>
    </row>
  </sheetData>
  <sheetProtection password="F4C8" sheet="1" objects="1" scenarios="1" formatColumns="0" formatRows="0"/>
  <mergeCells count="20">
    <mergeCell ref="A1:R2"/>
    <mergeCell ref="M62:R62"/>
    <mergeCell ref="M63:R63"/>
    <mergeCell ref="M64:R64"/>
    <mergeCell ref="B3:R3"/>
    <mergeCell ref="B4:R4"/>
    <mergeCell ref="B6:R6"/>
    <mergeCell ref="B5:R5"/>
    <mergeCell ref="G16:I16"/>
    <mergeCell ref="G42:V43"/>
    <mergeCell ref="H9:K9"/>
    <mergeCell ref="G15:I15"/>
    <mergeCell ref="I10:K10"/>
    <mergeCell ref="B230:E232"/>
    <mergeCell ref="M70:R70"/>
    <mergeCell ref="M65:R65"/>
    <mergeCell ref="M66:R66"/>
    <mergeCell ref="M67:R67"/>
    <mergeCell ref="M68:R68"/>
    <mergeCell ref="M69:R69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R24"/>
  <sheetViews>
    <sheetView zoomScale="40" zoomScaleNormal="40" zoomScalePageLayoutView="0" workbookViewId="0" topLeftCell="A13">
      <selection activeCell="A24" sqref="A24:I24"/>
    </sheetView>
  </sheetViews>
  <sheetFormatPr defaultColWidth="18.421875" defaultRowHeight="45" customHeight="1"/>
  <cols>
    <col min="1" max="1" width="52.421875" style="81" customWidth="1"/>
    <col min="2" max="3" width="18.421875" style="81" customWidth="1"/>
    <col min="4" max="4" width="48.421875" style="81" customWidth="1"/>
    <col min="5" max="5" width="18.421875" style="81" customWidth="1"/>
    <col min="6" max="6" width="23.7109375" style="81" customWidth="1"/>
    <col min="7" max="7" width="18.421875" style="81" customWidth="1"/>
    <col min="8" max="8" width="26.7109375" style="81" customWidth="1"/>
    <col min="9" max="16384" width="18.421875" style="81" customWidth="1"/>
  </cols>
  <sheetData>
    <row r="1" spans="1:9" ht="45" customHeight="1">
      <c r="A1" s="163"/>
      <c r="B1" s="163"/>
      <c r="C1" s="163"/>
      <c r="D1" s="163"/>
      <c r="E1" s="163"/>
      <c r="F1" s="163"/>
      <c r="G1" s="163"/>
      <c r="H1" s="163"/>
      <c r="I1" s="163"/>
    </row>
    <row r="2" spans="1:9" ht="55.5" customHeight="1">
      <c r="A2" s="173" t="s">
        <v>36</v>
      </c>
      <c r="B2" s="173"/>
      <c r="C2" s="173"/>
      <c r="D2" s="173"/>
      <c r="E2" s="173"/>
      <c r="F2" s="173"/>
      <c r="G2" s="173"/>
      <c r="H2" s="173"/>
      <c r="I2" s="173"/>
    </row>
    <row r="3" spans="1:9" ht="45" customHeight="1">
      <c r="A3" s="174" t="s">
        <v>49</v>
      </c>
      <c r="B3" s="173"/>
      <c r="C3" s="173"/>
      <c r="D3" s="173"/>
      <c r="E3" s="173"/>
      <c r="F3" s="173"/>
      <c r="G3" s="173"/>
      <c r="H3" s="173"/>
      <c r="I3" s="173"/>
    </row>
    <row r="4" spans="1:9" ht="45" customHeight="1">
      <c r="A4" s="164" t="s">
        <v>50</v>
      </c>
      <c r="B4" s="164"/>
      <c r="C4" s="164"/>
      <c r="D4" s="164"/>
      <c r="E4" s="164"/>
      <c r="F4" s="82" t="s">
        <v>46</v>
      </c>
      <c r="G4" s="118">
        <v>255</v>
      </c>
      <c r="H4" s="83" t="s">
        <v>47</v>
      </c>
      <c r="I4" s="124" t="s">
        <v>176</v>
      </c>
    </row>
    <row r="5" spans="1:9" ht="45" customHeight="1">
      <c r="A5" s="164" t="s">
        <v>140</v>
      </c>
      <c r="B5" s="165"/>
      <c r="C5" s="165"/>
      <c r="D5" s="165"/>
      <c r="E5" s="165"/>
      <c r="F5" s="172" t="s">
        <v>39</v>
      </c>
      <c r="G5" s="178">
        <v>120</v>
      </c>
      <c r="H5" s="182" t="s">
        <v>37</v>
      </c>
      <c r="I5" s="183">
        <v>25</v>
      </c>
    </row>
    <row r="6" spans="1:9" ht="45" customHeight="1">
      <c r="A6" s="165"/>
      <c r="B6" s="165"/>
      <c r="C6" s="165"/>
      <c r="D6" s="165"/>
      <c r="E6" s="165"/>
      <c r="F6" s="172"/>
      <c r="G6" s="179"/>
      <c r="H6" s="182"/>
      <c r="I6" s="183"/>
    </row>
    <row r="7" spans="1:18" ht="45" customHeight="1">
      <c r="A7" s="164" t="s">
        <v>139</v>
      </c>
      <c r="B7" s="164"/>
      <c r="C7" s="164"/>
      <c r="D7" s="164"/>
      <c r="E7" s="164"/>
      <c r="F7" s="170" t="s">
        <v>38</v>
      </c>
      <c r="G7" s="186">
        <v>2.4</v>
      </c>
      <c r="H7" s="187"/>
      <c r="I7" s="188"/>
      <c r="J7" s="84"/>
      <c r="K7" s="85"/>
      <c r="L7" s="85"/>
      <c r="M7" s="85"/>
      <c r="N7" s="85"/>
      <c r="O7" s="85"/>
      <c r="P7" s="85"/>
      <c r="Q7" s="85"/>
      <c r="R7" s="85"/>
    </row>
    <row r="8" spans="1:9" ht="45" customHeight="1">
      <c r="A8" s="164"/>
      <c r="B8" s="164"/>
      <c r="C8" s="164"/>
      <c r="D8" s="164"/>
      <c r="E8" s="164"/>
      <c r="F8" s="171"/>
      <c r="G8" s="189"/>
      <c r="H8" s="190"/>
      <c r="I8" s="191"/>
    </row>
    <row r="9" spans="1:9" ht="45" customHeight="1">
      <c r="A9" s="164" t="s">
        <v>55</v>
      </c>
      <c r="B9" s="164"/>
      <c r="C9" s="164"/>
      <c r="D9" s="164"/>
      <c r="E9" s="164"/>
      <c r="F9" s="170" t="s">
        <v>144</v>
      </c>
      <c r="G9" s="178">
        <v>1</v>
      </c>
      <c r="H9" s="180" t="s">
        <v>48</v>
      </c>
      <c r="I9" s="175">
        <f>IF(I4&lt;&gt;"",IF(I4="AC",G4*2^(1/2),IF(I4="DC",G4,"Error")),"Error")</f>
        <v>255</v>
      </c>
    </row>
    <row r="10" spans="1:9" ht="45" customHeight="1">
      <c r="A10" s="164"/>
      <c r="B10" s="164"/>
      <c r="C10" s="164"/>
      <c r="D10" s="164"/>
      <c r="E10" s="164"/>
      <c r="F10" s="171"/>
      <c r="G10" s="179"/>
      <c r="H10" s="181"/>
      <c r="I10" s="176"/>
    </row>
    <row r="11" spans="1:9" ht="45" customHeight="1">
      <c r="A11" s="166" t="s">
        <v>41</v>
      </c>
      <c r="B11" s="167" t="s">
        <v>151</v>
      </c>
      <c r="C11" s="167"/>
      <c r="D11" s="167"/>
      <c r="E11" s="166" t="s">
        <v>42</v>
      </c>
      <c r="F11" s="168">
        <f>(2*(G5-I5)*G7*10^6)/(G9*I9^2)</f>
        <v>7012.687427912341</v>
      </c>
      <c r="G11" s="168"/>
      <c r="H11" s="168"/>
      <c r="I11" s="168"/>
    </row>
    <row r="12" spans="1:9" ht="45" customHeight="1">
      <c r="A12" s="166"/>
      <c r="B12" s="167"/>
      <c r="C12" s="167"/>
      <c r="D12" s="167"/>
      <c r="E12" s="166"/>
      <c r="F12" s="168"/>
      <c r="G12" s="168"/>
      <c r="H12" s="168"/>
      <c r="I12" s="168"/>
    </row>
    <row r="13" spans="1:9" ht="45" customHeight="1">
      <c r="A13" s="166"/>
      <c r="B13" s="167" t="s">
        <v>145</v>
      </c>
      <c r="C13" s="169"/>
      <c r="D13" s="169"/>
      <c r="E13" s="166"/>
      <c r="F13" s="168"/>
      <c r="G13" s="168"/>
      <c r="H13" s="168"/>
      <c r="I13" s="168"/>
    </row>
    <row r="14" spans="1:9" ht="45" customHeight="1">
      <c r="A14" s="166"/>
      <c r="B14" s="169"/>
      <c r="C14" s="169"/>
      <c r="D14" s="169"/>
      <c r="E14" s="166"/>
      <c r="F14" s="168"/>
      <c r="G14" s="168"/>
      <c r="H14" s="168"/>
      <c r="I14" s="168"/>
    </row>
    <row r="15" spans="1:9" ht="45" customHeight="1">
      <c r="A15" s="166" t="s">
        <v>148</v>
      </c>
      <c r="B15" s="167" t="s">
        <v>137</v>
      </c>
      <c r="C15" s="167"/>
      <c r="D15" s="167"/>
      <c r="E15" s="166" t="s">
        <v>42</v>
      </c>
      <c r="F15" s="168">
        <f>(G5-I5)*G7</f>
        <v>228</v>
      </c>
      <c r="G15" s="168"/>
      <c r="H15" s="168"/>
      <c r="I15" s="168"/>
    </row>
    <row r="16" spans="1:9" ht="45" customHeight="1">
      <c r="A16" s="166"/>
      <c r="B16" s="167"/>
      <c r="C16" s="167"/>
      <c r="D16" s="167"/>
      <c r="E16" s="166"/>
      <c r="F16" s="168"/>
      <c r="G16" s="168"/>
      <c r="H16" s="168"/>
      <c r="I16" s="168"/>
    </row>
    <row r="18" spans="1:9" ht="45" customHeight="1">
      <c r="A18" s="177" t="s">
        <v>56</v>
      </c>
      <c r="B18" s="177"/>
      <c r="C18" s="177"/>
      <c r="D18" s="177"/>
      <c r="E18" s="177"/>
      <c r="F18" s="177"/>
      <c r="G18" s="177"/>
      <c r="H18" s="177"/>
      <c r="I18" s="177"/>
    </row>
    <row r="19" spans="1:9" ht="45" customHeight="1">
      <c r="A19" s="184" t="s">
        <v>52</v>
      </c>
      <c r="B19" s="184"/>
      <c r="C19" s="184"/>
      <c r="D19" s="184"/>
      <c r="E19" s="184"/>
      <c r="F19" s="184"/>
      <c r="G19" s="184"/>
      <c r="H19" s="184"/>
      <c r="I19" s="184"/>
    </row>
    <row r="20" spans="1:9" ht="45" customHeight="1">
      <c r="A20" s="184" t="s">
        <v>51</v>
      </c>
      <c r="B20" s="185"/>
      <c r="C20" s="185"/>
      <c r="D20" s="185"/>
      <c r="E20" s="185"/>
      <c r="F20" s="185"/>
      <c r="G20" s="185"/>
      <c r="H20" s="185"/>
      <c r="I20" s="185"/>
    </row>
    <row r="21" spans="1:9" ht="45" customHeight="1">
      <c r="A21" s="184" t="s">
        <v>158</v>
      </c>
      <c r="B21" s="184"/>
      <c r="C21" s="184"/>
      <c r="D21" s="184"/>
      <c r="E21" s="184"/>
      <c r="F21" s="184"/>
      <c r="G21" s="184"/>
      <c r="H21" s="184"/>
      <c r="I21" s="184"/>
    </row>
    <row r="22" spans="1:9" ht="45" customHeight="1">
      <c r="A22" s="184" t="s">
        <v>150</v>
      </c>
      <c r="B22" s="185"/>
      <c r="C22" s="185"/>
      <c r="D22" s="185"/>
      <c r="E22" s="185"/>
      <c r="F22" s="185"/>
      <c r="G22" s="185"/>
      <c r="H22" s="185"/>
      <c r="I22" s="185"/>
    </row>
    <row r="23" spans="1:9" ht="45" customHeight="1">
      <c r="A23" s="184" t="s">
        <v>147</v>
      </c>
      <c r="B23" s="185"/>
      <c r="C23" s="185"/>
      <c r="D23" s="185"/>
      <c r="E23" s="185"/>
      <c r="F23" s="185"/>
      <c r="G23" s="185"/>
      <c r="H23" s="185"/>
      <c r="I23" s="185"/>
    </row>
    <row r="24" spans="1:9" ht="45" customHeight="1">
      <c r="A24" s="209" t="s">
        <v>177</v>
      </c>
      <c r="B24" s="185"/>
      <c r="C24" s="185"/>
      <c r="D24" s="185"/>
      <c r="E24" s="185"/>
      <c r="F24" s="185"/>
      <c r="G24" s="185"/>
      <c r="H24" s="185"/>
      <c r="I24" s="185"/>
    </row>
  </sheetData>
  <sheetProtection password="94E7" sheet="1" objects="1" scenarios="1"/>
  <mergeCells count="33">
    <mergeCell ref="A19:I19"/>
    <mergeCell ref="A21:I21"/>
    <mergeCell ref="A20:I20"/>
    <mergeCell ref="G9:G10"/>
    <mergeCell ref="G7:I8"/>
    <mergeCell ref="A24:I24"/>
    <mergeCell ref="A22:I22"/>
    <mergeCell ref="A23:I23"/>
    <mergeCell ref="A15:A16"/>
    <mergeCell ref="B15:D16"/>
    <mergeCell ref="E15:E16"/>
    <mergeCell ref="F15:I16"/>
    <mergeCell ref="A18:I18"/>
    <mergeCell ref="G5:G6"/>
    <mergeCell ref="H9:H10"/>
    <mergeCell ref="H5:H6"/>
    <mergeCell ref="I5:I6"/>
    <mergeCell ref="A4:E4"/>
    <mergeCell ref="A2:I2"/>
    <mergeCell ref="A3:I3"/>
    <mergeCell ref="A9:E10"/>
    <mergeCell ref="I9:I10"/>
    <mergeCell ref="F9:F10"/>
    <mergeCell ref="A1:I1"/>
    <mergeCell ref="A5:E6"/>
    <mergeCell ref="A11:A14"/>
    <mergeCell ref="B11:D12"/>
    <mergeCell ref="E11:E14"/>
    <mergeCell ref="F11:I14"/>
    <mergeCell ref="B13:D14"/>
    <mergeCell ref="F7:F8"/>
    <mergeCell ref="A7:E8"/>
    <mergeCell ref="F5:F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I23"/>
  <sheetViews>
    <sheetView zoomScale="75" zoomScaleNormal="75" zoomScalePageLayoutView="0" workbookViewId="0" topLeftCell="A13">
      <selection activeCell="A21" sqref="A21:I21"/>
    </sheetView>
  </sheetViews>
  <sheetFormatPr defaultColWidth="18.421875" defaultRowHeight="45" customHeight="1"/>
  <cols>
    <col min="1" max="1" width="36.421875" style="81" customWidth="1"/>
    <col min="2" max="3" width="18.421875" style="81" customWidth="1"/>
    <col min="4" max="4" width="32.7109375" style="81" customWidth="1"/>
    <col min="5" max="5" width="15.28125" style="81" customWidth="1"/>
    <col min="6" max="6" width="24.140625" style="81" customWidth="1"/>
    <col min="7" max="7" width="19.421875" style="81" customWidth="1"/>
    <col min="8" max="8" width="26.7109375" style="81" customWidth="1"/>
    <col min="9" max="9" width="20.00390625" style="81" customWidth="1"/>
    <col min="10" max="254" width="18.421875" style="81" customWidth="1"/>
    <col min="255" max="255" width="36.421875" style="81" customWidth="1"/>
    <col min="256" max="16384" width="18.421875" style="81" customWidth="1"/>
  </cols>
  <sheetData>
    <row r="1" spans="1:9" ht="45" customHeight="1">
      <c r="A1" s="197" t="s">
        <v>36</v>
      </c>
      <c r="B1" s="197"/>
      <c r="C1" s="197"/>
      <c r="D1" s="197"/>
      <c r="E1" s="197"/>
      <c r="F1" s="197"/>
      <c r="G1" s="197"/>
      <c r="H1" s="197"/>
      <c r="I1" s="197"/>
    </row>
    <row r="2" spans="1:9" ht="45" customHeight="1">
      <c r="A2" s="197"/>
      <c r="B2" s="197"/>
      <c r="C2" s="197"/>
      <c r="D2" s="197"/>
      <c r="E2" s="197"/>
      <c r="F2" s="197"/>
      <c r="G2" s="197"/>
      <c r="H2" s="197"/>
      <c r="I2" s="197"/>
    </row>
    <row r="3" spans="1:9" ht="45" customHeight="1">
      <c r="A3" s="174" t="s">
        <v>49</v>
      </c>
      <c r="B3" s="173"/>
      <c r="C3" s="173"/>
      <c r="D3" s="173"/>
      <c r="E3" s="173"/>
      <c r="F3" s="173"/>
      <c r="G3" s="173"/>
      <c r="H3" s="173"/>
      <c r="I3" s="173"/>
    </row>
    <row r="4" spans="1:9" ht="45" customHeight="1">
      <c r="A4" s="164" t="s">
        <v>50</v>
      </c>
      <c r="B4" s="164"/>
      <c r="C4" s="164"/>
      <c r="D4" s="164"/>
      <c r="E4" s="164"/>
      <c r="F4" s="82" t="s">
        <v>46</v>
      </c>
      <c r="G4" s="113">
        <v>220</v>
      </c>
      <c r="H4" s="83" t="s">
        <v>47</v>
      </c>
      <c r="I4" s="119" t="s">
        <v>135</v>
      </c>
    </row>
    <row r="5" spans="1:9" ht="45" customHeight="1">
      <c r="A5" s="164" t="s">
        <v>141</v>
      </c>
      <c r="B5" s="164"/>
      <c r="C5" s="164"/>
      <c r="D5" s="164"/>
      <c r="E5" s="164"/>
      <c r="F5" s="199" t="s">
        <v>45</v>
      </c>
      <c r="G5" s="196">
        <v>120</v>
      </c>
      <c r="H5" s="200" t="s">
        <v>43</v>
      </c>
      <c r="I5" s="196">
        <v>40</v>
      </c>
    </row>
    <row r="6" spans="1:9" ht="45" customHeight="1">
      <c r="A6" s="164"/>
      <c r="B6" s="164"/>
      <c r="C6" s="164"/>
      <c r="D6" s="164"/>
      <c r="E6" s="164"/>
      <c r="F6" s="199"/>
      <c r="G6" s="196"/>
      <c r="H6" s="200"/>
      <c r="I6" s="196"/>
    </row>
    <row r="7" spans="1:9" ht="45" customHeight="1">
      <c r="A7" s="164" t="s">
        <v>142</v>
      </c>
      <c r="B7" s="164"/>
      <c r="C7" s="164"/>
      <c r="D7" s="164"/>
      <c r="E7" s="164"/>
      <c r="F7" s="200" t="s">
        <v>38</v>
      </c>
      <c r="G7" s="204">
        <v>1</v>
      </c>
      <c r="H7" s="200" t="s">
        <v>44</v>
      </c>
      <c r="I7" s="204">
        <v>2000</v>
      </c>
    </row>
    <row r="8" spans="1:9" ht="45" customHeight="1">
      <c r="A8" s="164"/>
      <c r="B8" s="164"/>
      <c r="C8" s="164"/>
      <c r="D8" s="164"/>
      <c r="E8" s="164"/>
      <c r="F8" s="200"/>
      <c r="G8" s="204"/>
      <c r="H8" s="200"/>
      <c r="I8" s="204"/>
    </row>
    <row r="9" spans="1:9" ht="45" customHeight="1">
      <c r="A9" s="164" t="s">
        <v>143</v>
      </c>
      <c r="B9" s="164"/>
      <c r="C9" s="164"/>
      <c r="D9" s="164"/>
      <c r="E9" s="164"/>
      <c r="F9" s="199" t="s">
        <v>53</v>
      </c>
      <c r="G9" s="196">
        <v>0.76</v>
      </c>
      <c r="H9" s="200" t="s">
        <v>40</v>
      </c>
      <c r="I9" s="202">
        <f>IF(I4&lt;&gt;"",IF(I4="AC",G4*2^(1/2),IF(I4="DC",G4,"Error")),"Error")</f>
        <v>311.1269837220809</v>
      </c>
    </row>
    <row r="10" spans="1:9" ht="45" customHeight="1">
      <c r="A10" s="164"/>
      <c r="B10" s="164"/>
      <c r="C10" s="164"/>
      <c r="D10" s="164"/>
      <c r="E10" s="164"/>
      <c r="F10" s="199"/>
      <c r="G10" s="196"/>
      <c r="H10" s="201"/>
      <c r="I10" s="203"/>
    </row>
    <row r="11" spans="1:9" ht="45" customHeight="1">
      <c r="A11" s="192" t="s">
        <v>138</v>
      </c>
      <c r="B11" s="193" t="s">
        <v>54</v>
      </c>
      <c r="C11" s="193"/>
      <c r="D11" s="193"/>
      <c r="E11" s="194" t="s">
        <v>42</v>
      </c>
      <c r="F11" s="198">
        <f>((G9*I7*I9^2/(2*G7*(G5-I5)*10^6)))</f>
        <v>0.9196</v>
      </c>
      <c r="G11" s="198"/>
      <c r="H11" s="198"/>
      <c r="I11" s="198"/>
    </row>
    <row r="12" spans="1:9" ht="45" customHeight="1">
      <c r="A12" s="192"/>
      <c r="B12" s="193"/>
      <c r="C12" s="193"/>
      <c r="D12" s="193"/>
      <c r="E12" s="194"/>
      <c r="F12" s="198"/>
      <c r="G12" s="198"/>
      <c r="H12" s="198"/>
      <c r="I12" s="198"/>
    </row>
    <row r="13" spans="1:9" ht="45" customHeight="1">
      <c r="A13" s="192"/>
      <c r="B13" s="193" t="s">
        <v>157</v>
      </c>
      <c r="C13" s="192"/>
      <c r="D13" s="192"/>
      <c r="E13" s="194"/>
      <c r="F13" s="198"/>
      <c r="G13" s="198"/>
      <c r="H13" s="198"/>
      <c r="I13" s="198"/>
    </row>
    <row r="14" spans="1:9" ht="45" customHeight="1">
      <c r="A14" s="192"/>
      <c r="B14" s="192"/>
      <c r="C14" s="192"/>
      <c r="D14" s="192"/>
      <c r="E14" s="194"/>
      <c r="F14" s="198"/>
      <c r="G14" s="198"/>
      <c r="H14" s="198"/>
      <c r="I14" s="198"/>
    </row>
    <row r="15" spans="1:9" ht="45" customHeight="1">
      <c r="A15" s="192" t="s">
        <v>149</v>
      </c>
      <c r="B15" s="193" t="s">
        <v>137</v>
      </c>
      <c r="C15" s="193"/>
      <c r="D15" s="193"/>
      <c r="E15" s="194" t="s">
        <v>42</v>
      </c>
      <c r="F15" s="195">
        <f>(G5-I5)*G7</f>
        <v>80</v>
      </c>
      <c r="G15" s="195"/>
      <c r="H15" s="195"/>
      <c r="I15" s="195"/>
    </row>
    <row r="16" spans="1:9" ht="45" customHeight="1">
      <c r="A16" s="192"/>
      <c r="B16" s="193"/>
      <c r="C16" s="193"/>
      <c r="D16" s="193"/>
      <c r="E16" s="194"/>
      <c r="F16" s="195"/>
      <c r="G16" s="195"/>
      <c r="H16" s="195"/>
      <c r="I16" s="195"/>
    </row>
    <row r="17" spans="1:9" ht="45" customHeight="1">
      <c r="A17" s="177" t="s">
        <v>57</v>
      </c>
      <c r="B17" s="177"/>
      <c r="C17" s="177"/>
      <c r="D17" s="177"/>
      <c r="E17" s="177"/>
      <c r="F17" s="177"/>
      <c r="G17" s="177"/>
      <c r="H17" s="177"/>
      <c r="I17" s="177"/>
    </row>
    <row r="18" spans="1:9" ht="34.5" customHeight="1">
      <c r="A18" s="184" t="s">
        <v>52</v>
      </c>
      <c r="B18" s="184"/>
      <c r="C18" s="184"/>
      <c r="D18" s="184"/>
      <c r="E18" s="184"/>
      <c r="F18" s="184"/>
      <c r="G18" s="184"/>
      <c r="H18" s="184"/>
      <c r="I18" s="184"/>
    </row>
    <row r="19" spans="1:9" ht="66" customHeight="1">
      <c r="A19" s="184" t="s">
        <v>51</v>
      </c>
      <c r="B19" s="185"/>
      <c r="C19" s="185"/>
      <c r="D19" s="185"/>
      <c r="E19" s="185"/>
      <c r="F19" s="185"/>
      <c r="G19" s="185"/>
      <c r="H19" s="185"/>
      <c r="I19" s="185"/>
    </row>
    <row r="20" spans="1:9" ht="45" customHeight="1">
      <c r="A20" s="184" t="s">
        <v>158</v>
      </c>
      <c r="B20" s="184"/>
      <c r="C20" s="184"/>
      <c r="D20" s="184"/>
      <c r="E20" s="184"/>
      <c r="F20" s="184"/>
      <c r="G20" s="184"/>
      <c r="H20" s="184"/>
      <c r="I20" s="184"/>
    </row>
    <row r="21" spans="1:9" ht="45" customHeight="1">
      <c r="A21" s="184" t="s">
        <v>136</v>
      </c>
      <c r="B21" s="185"/>
      <c r="C21" s="185"/>
      <c r="D21" s="185"/>
      <c r="E21" s="185"/>
      <c r="F21" s="185"/>
      <c r="G21" s="185"/>
      <c r="H21" s="185"/>
      <c r="I21" s="185"/>
    </row>
    <row r="22" spans="1:9" ht="45" customHeight="1">
      <c r="A22" s="184" t="s">
        <v>146</v>
      </c>
      <c r="B22" s="185"/>
      <c r="C22" s="185"/>
      <c r="D22" s="185"/>
      <c r="E22" s="185"/>
      <c r="F22" s="185"/>
      <c r="G22" s="185"/>
      <c r="H22" s="185"/>
      <c r="I22" s="185"/>
    </row>
    <row r="23" spans="1:9" ht="33" customHeight="1">
      <c r="A23" s="209" t="s">
        <v>178</v>
      </c>
      <c r="B23" s="185"/>
      <c r="C23" s="185"/>
      <c r="D23" s="185"/>
      <c r="E23" s="185"/>
      <c r="F23" s="185"/>
      <c r="G23" s="185"/>
      <c r="H23" s="185"/>
      <c r="I23" s="185"/>
    </row>
  </sheetData>
  <sheetProtection password="94E7" sheet="1" objects="1" scenarios="1"/>
  <mergeCells count="34">
    <mergeCell ref="I9:I10"/>
    <mergeCell ref="F9:F10"/>
    <mergeCell ref="H5:H6"/>
    <mergeCell ref="I5:I6"/>
    <mergeCell ref="F7:F8"/>
    <mergeCell ref="G7:G8"/>
    <mergeCell ref="H7:H8"/>
    <mergeCell ref="I7:I8"/>
    <mergeCell ref="A1:I2"/>
    <mergeCell ref="A3:I3"/>
    <mergeCell ref="A11:A14"/>
    <mergeCell ref="B11:D12"/>
    <mergeCell ref="E11:E14"/>
    <mergeCell ref="F11:I14"/>
    <mergeCell ref="B13:D14"/>
    <mergeCell ref="F5:F6"/>
    <mergeCell ref="G5:G6"/>
    <mergeCell ref="H9:H10"/>
    <mergeCell ref="A15:A16"/>
    <mergeCell ref="B15:D16"/>
    <mergeCell ref="E15:E16"/>
    <mergeCell ref="F15:I16"/>
    <mergeCell ref="A17:I17"/>
    <mergeCell ref="A4:E4"/>
    <mergeCell ref="G9:G10"/>
    <mergeCell ref="A5:E6"/>
    <mergeCell ref="A7:E8"/>
    <mergeCell ref="A9:E10"/>
    <mergeCell ref="A18:I18"/>
    <mergeCell ref="A19:I19"/>
    <mergeCell ref="A21:I21"/>
    <mergeCell ref="A22:I22"/>
    <mergeCell ref="A23:I23"/>
    <mergeCell ref="A20:I2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R24"/>
  <sheetViews>
    <sheetView tabSelected="1" zoomScale="55" zoomScaleNormal="55" zoomScalePageLayoutView="0" workbookViewId="0" topLeftCell="A13">
      <selection activeCell="A24" sqref="A24:I24"/>
    </sheetView>
  </sheetViews>
  <sheetFormatPr defaultColWidth="18.421875" defaultRowHeight="45" customHeight="1"/>
  <cols>
    <col min="1" max="1" width="52.421875" style="81" customWidth="1"/>
    <col min="2" max="3" width="18.421875" style="81" customWidth="1"/>
    <col min="4" max="4" width="48.421875" style="81" customWidth="1"/>
    <col min="5" max="5" width="18.421875" style="81" customWidth="1"/>
    <col min="6" max="6" width="23.7109375" style="81" customWidth="1"/>
    <col min="7" max="7" width="18.421875" style="81" customWidth="1"/>
    <col min="8" max="8" width="26.7109375" style="81" customWidth="1"/>
    <col min="9" max="16384" width="18.421875" style="81" customWidth="1"/>
  </cols>
  <sheetData>
    <row r="1" spans="1:9" ht="45" customHeight="1">
      <c r="A1" s="163"/>
      <c r="B1" s="163"/>
      <c r="C1" s="163"/>
      <c r="D1" s="163"/>
      <c r="E1" s="163"/>
      <c r="F1" s="163"/>
      <c r="G1" s="163"/>
      <c r="H1" s="163"/>
      <c r="I1" s="163"/>
    </row>
    <row r="2" spans="1:9" ht="55.5" customHeight="1">
      <c r="A2" s="173" t="s">
        <v>36</v>
      </c>
      <c r="B2" s="173"/>
      <c r="C2" s="173"/>
      <c r="D2" s="173"/>
      <c r="E2" s="173"/>
      <c r="F2" s="173"/>
      <c r="G2" s="173"/>
      <c r="H2" s="173"/>
      <c r="I2" s="173"/>
    </row>
    <row r="3" spans="1:9" ht="45" customHeight="1">
      <c r="A3" s="174" t="s">
        <v>49</v>
      </c>
      <c r="B3" s="173"/>
      <c r="C3" s="173"/>
      <c r="D3" s="173"/>
      <c r="E3" s="173"/>
      <c r="F3" s="173"/>
      <c r="G3" s="173"/>
      <c r="H3" s="173"/>
      <c r="I3" s="173"/>
    </row>
    <row r="4" spans="1:9" ht="45" customHeight="1">
      <c r="A4" s="164" t="s">
        <v>50</v>
      </c>
      <c r="B4" s="164"/>
      <c r="C4" s="164"/>
      <c r="D4" s="164"/>
      <c r="E4" s="164"/>
      <c r="F4" s="82" t="s">
        <v>46</v>
      </c>
      <c r="G4" s="120">
        <v>240</v>
      </c>
      <c r="H4" s="83" t="s">
        <v>47</v>
      </c>
      <c r="I4" s="121" t="s">
        <v>135</v>
      </c>
    </row>
    <row r="5" spans="1:9" ht="45" customHeight="1">
      <c r="A5" s="164" t="s">
        <v>140</v>
      </c>
      <c r="B5" s="165"/>
      <c r="C5" s="165"/>
      <c r="D5" s="165"/>
      <c r="E5" s="165"/>
      <c r="F5" s="172" t="s">
        <v>39</v>
      </c>
      <c r="G5" s="178">
        <v>120</v>
      </c>
      <c r="H5" s="182" t="s">
        <v>37</v>
      </c>
      <c r="I5" s="183">
        <v>25</v>
      </c>
    </row>
    <row r="6" spans="1:9" ht="45" customHeight="1">
      <c r="A6" s="165"/>
      <c r="B6" s="165"/>
      <c r="C6" s="165"/>
      <c r="D6" s="165"/>
      <c r="E6" s="165"/>
      <c r="F6" s="172"/>
      <c r="G6" s="179"/>
      <c r="H6" s="182"/>
      <c r="I6" s="183"/>
    </row>
    <row r="7" spans="1:18" ht="45" customHeight="1">
      <c r="A7" s="164" t="s">
        <v>139</v>
      </c>
      <c r="B7" s="164"/>
      <c r="C7" s="164"/>
      <c r="D7" s="164"/>
      <c r="E7" s="164"/>
      <c r="F7" s="170" t="s">
        <v>154</v>
      </c>
      <c r="G7" s="186">
        <v>1000</v>
      </c>
      <c r="H7" s="187"/>
      <c r="I7" s="188"/>
      <c r="J7" s="84"/>
      <c r="K7" s="85"/>
      <c r="L7" s="85"/>
      <c r="M7" s="85"/>
      <c r="N7" s="85"/>
      <c r="O7" s="85"/>
      <c r="P7" s="85"/>
      <c r="Q7" s="85"/>
      <c r="R7" s="85"/>
    </row>
    <row r="8" spans="1:9" ht="45" customHeight="1">
      <c r="A8" s="164"/>
      <c r="B8" s="164"/>
      <c r="C8" s="164"/>
      <c r="D8" s="164"/>
      <c r="E8" s="164"/>
      <c r="F8" s="171"/>
      <c r="G8" s="189"/>
      <c r="H8" s="190"/>
      <c r="I8" s="191"/>
    </row>
    <row r="9" spans="1:9" ht="45" customHeight="1">
      <c r="A9" s="164" t="s">
        <v>55</v>
      </c>
      <c r="B9" s="164"/>
      <c r="C9" s="164"/>
      <c r="D9" s="164"/>
      <c r="E9" s="164"/>
      <c r="F9" s="170" t="s">
        <v>144</v>
      </c>
      <c r="G9" s="178">
        <v>0.76</v>
      </c>
      <c r="H9" s="180" t="s">
        <v>48</v>
      </c>
      <c r="I9" s="175">
        <f>IF(I4&lt;&gt;"",IF(I4="AC",G4*2^(1/2),IF(I4="DC",G4,"Error")),"Error")</f>
        <v>339.4112549695428</v>
      </c>
    </row>
    <row r="10" spans="1:9" ht="45" customHeight="1">
      <c r="A10" s="164"/>
      <c r="B10" s="164"/>
      <c r="C10" s="164"/>
      <c r="D10" s="164"/>
      <c r="E10" s="164"/>
      <c r="F10" s="171"/>
      <c r="G10" s="179"/>
      <c r="H10" s="181"/>
      <c r="I10" s="176"/>
    </row>
    <row r="11" spans="1:9" ht="45" customHeight="1">
      <c r="A11" s="166" t="s">
        <v>152</v>
      </c>
      <c r="B11" s="167" t="s">
        <v>153</v>
      </c>
      <c r="C11" s="167"/>
      <c r="D11" s="167"/>
      <c r="E11" s="166" t="s">
        <v>42</v>
      </c>
      <c r="F11" s="205">
        <f>(G9*I9^2*G7)/(2*(G5-I5)*10^6)</f>
        <v>0.4608000000000001</v>
      </c>
      <c r="G11" s="205"/>
      <c r="H11" s="205"/>
      <c r="I11" s="205"/>
    </row>
    <row r="12" spans="1:9" ht="45" customHeight="1">
      <c r="A12" s="166"/>
      <c r="B12" s="167"/>
      <c r="C12" s="167"/>
      <c r="D12" s="167"/>
      <c r="E12" s="166"/>
      <c r="F12" s="205"/>
      <c r="G12" s="205"/>
      <c r="H12" s="205"/>
      <c r="I12" s="205"/>
    </row>
    <row r="13" spans="1:9" ht="45" customHeight="1">
      <c r="A13" s="166"/>
      <c r="B13" s="167" t="s">
        <v>156</v>
      </c>
      <c r="C13" s="169"/>
      <c r="D13" s="169"/>
      <c r="E13" s="166"/>
      <c r="F13" s="205"/>
      <c r="G13" s="205"/>
      <c r="H13" s="205"/>
      <c r="I13" s="205"/>
    </row>
    <row r="14" spans="1:9" ht="45" customHeight="1">
      <c r="A14" s="166"/>
      <c r="B14" s="169"/>
      <c r="C14" s="169"/>
      <c r="D14" s="169"/>
      <c r="E14" s="166"/>
      <c r="F14" s="205"/>
      <c r="G14" s="205"/>
      <c r="H14" s="205"/>
      <c r="I14" s="205"/>
    </row>
    <row r="15" spans="1:9" ht="45" customHeight="1">
      <c r="A15" s="166" t="s">
        <v>148</v>
      </c>
      <c r="B15" s="167" t="s">
        <v>137</v>
      </c>
      <c r="C15" s="167"/>
      <c r="D15" s="167"/>
      <c r="E15" s="166" t="s">
        <v>42</v>
      </c>
      <c r="F15" s="168">
        <f>(G5-I5)*F11</f>
        <v>43.77600000000001</v>
      </c>
      <c r="G15" s="168"/>
      <c r="H15" s="168"/>
      <c r="I15" s="168"/>
    </row>
    <row r="16" spans="1:9" ht="45" customHeight="1">
      <c r="A16" s="166"/>
      <c r="B16" s="167"/>
      <c r="C16" s="167"/>
      <c r="D16" s="167"/>
      <c r="E16" s="166"/>
      <c r="F16" s="168"/>
      <c r="G16" s="168"/>
      <c r="H16" s="168"/>
      <c r="I16" s="168"/>
    </row>
    <row r="18" spans="1:9" ht="45" customHeight="1">
      <c r="A18" s="177" t="s">
        <v>56</v>
      </c>
      <c r="B18" s="177"/>
      <c r="C18" s="177"/>
      <c r="D18" s="177"/>
      <c r="E18" s="177"/>
      <c r="F18" s="177"/>
      <c r="G18" s="177"/>
      <c r="H18" s="177"/>
      <c r="I18" s="177"/>
    </row>
    <row r="19" spans="1:9" ht="45" customHeight="1">
      <c r="A19" s="184" t="s">
        <v>155</v>
      </c>
      <c r="B19" s="184"/>
      <c r="C19" s="184"/>
      <c r="D19" s="184"/>
      <c r="E19" s="184"/>
      <c r="F19" s="184"/>
      <c r="G19" s="184"/>
      <c r="H19" s="184"/>
      <c r="I19" s="184"/>
    </row>
    <row r="20" spans="1:9" ht="45" customHeight="1">
      <c r="A20" s="184" t="s">
        <v>51</v>
      </c>
      <c r="B20" s="185"/>
      <c r="C20" s="185"/>
      <c r="D20" s="185"/>
      <c r="E20" s="185"/>
      <c r="F20" s="185"/>
      <c r="G20" s="185"/>
      <c r="H20" s="185"/>
      <c r="I20" s="185"/>
    </row>
    <row r="21" spans="1:9" ht="45" customHeight="1">
      <c r="A21" s="184" t="s">
        <v>159</v>
      </c>
      <c r="B21" s="184"/>
      <c r="C21" s="184"/>
      <c r="D21" s="184"/>
      <c r="E21" s="184"/>
      <c r="F21" s="184"/>
      <c r="G21" s="184"/>
      <c r="H21" s="184"/>
      <c r="I21" s="184"/>
    </row>
    <row r="22" spans="1:9" ht="45" customHeight="1">
      <c r="A22" s="184" t="s">
        <v>136</v>
      </c>
      <c r="B22" s="185"/>
      <c r="C22" s="185"/>
      <c r="D22" s="185"/>
      <c r="E22" s="185"/>
      <c r="F22" s="185"/>
      <c r="G22" s="185"/>
      <c r="H22" s="185"/>
      <c r="I22" s="185"/>
    </row>
    <row r="23" spans="1:9" ht="45" customHeight="1">
      <c r="A23" s="184" t="s">
        <v>146</v>
      </c>
      <c r="B23" s="185"/>
      <c r="C23" s="185"/>
      <c r="D23" s="185"/>
      <c r="E23" s="185"/>
      <c r="F23" s="185"/>
      <c r="G23" s="185"/>
      <c r="H23" s="185"/>
      <c r="I23" s="185"/>
    </row>
    <row r="24" spans="1:9" ht="45" customHeight="1">
      <c r="A24" s="209" t="s">
        <v>178</v>
      </c>
      <c r="B24" s="185"/>
      <c r="C24" s="185"/>
      <c r="D24" s="185"/>
      <c r="E24" s="185"/>
      <c r="F24" s="185"/>
      <c r="G24" s="185"/>
      <c r="H24" s="185"/>
      <c r="I24" s="185"/>
    </row>
  </sheetData>
  <sheetProtection password="94E7" sheet="1" objects="1" scenarios="1"/>
  <mergeCells count="33">
    <mergeCell ref="A1:I1"/>
    <mergeCell ref="A2:I2"/>
    <mergeCell ref="A3:I3"/>
    <mergeCell ref="A4:E4"/>
    <mergeCell ref="A5:E6"/>
    <mergeCell ref="F5:F6"/>
    <mergeCell ref="G5:G6"/>
    <mergeCell ref="H5:H6"/>
    <mergeCell ref="I5:I6"/>
    <mergeCell ref="A7:E8"/>
    <mergeCell ref="F7:F8"/>
    <mergeCell ref="G7:I8"/>
    <mergeCell ref="A9:E10"/>
    <mergeCell ref="F9:F10"/>
    <mergeCell ref="G9:G10"/>
    <mergeCell ref="H9:H10"/>
    <mergeCell ref="I9:I10"/>
    <mergeCell ref="A11:A14"/>
    <mergeCell ref="B11:D12"/>
    <mergeCell ref="E11:E14"/>
    <mergeCell ref="F11:I14"/>
    <mergeCell ref="B13:D14"/>
    <mergeCell ref="A15:A16"/>
    <mergeCell ref="B15:D16"/>
    <mergeCell ref="E15:E16"/>
    <mergeCell ref="F15:I16"/>
    <mergeCell ref="A18:I18"/>
    <mergeCell ref="A19:I19"/>
    <mergeCell ref="A20:I20"/>
    <mergeCell ref="A22:I22"/>
    <mergeCell ref="A23:I23"/>
    <mergeCell ref="A24:I24"/>
    <mergeCell ref="A21:I2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O23" sqref="O23"/>
    </sheetView>
  </sheetViews>
  <sheetFormatPr defaultColWidth="9.140625" defaultRowHeight="15"/>
  <sheetData>
    <row r="1" spans="1:5" ht="14.25">
      <c r="A1" s="206" t="s">
        <v>160</v>
      </c>
      <c r="B1" s="122" t="s">
        <v>161</v>
      </c>
      <c r="C1" s="122" t="s">
        <v>162</v>
      </c>
      <c r="D1" s="122" t="s">
        <v>163</v>
      </c>
      <c r="E1" s="122" t="s">
        <v>164</v>
      </c>
    </row>
    <row r="2" spans="1:5" ht="14.25">
      <c r="A2" s="207"/>
      <c r="B2" s="208" t="s">
        <v>165</v>
      </c>
      <c r="C2" s="208"/>
      <c r="D2" s="208"/>
      <c r="E2" s="208"/>
    </row>
    <row r="3" spans="1:5" ht="14.25">
      <c r="A3" s="123" t="s">
        <v>166</v>
      </c>
      <c r="B3" s="122">
        <v>0.15</v>
      </c>
      <c r="C3" s="122">
        <v>0.15</v>
      </c>
      <c r="D3" s="122"/>
      <c r="E3" s="122"/>
    </row>
    <row r="4" spans="1:5" ht="14.25">
      <c r="A4" s="123" t="s">
        <v>167</v>
      </c>
      <c r="B4" s="122">
        <v>0.3</v>
      </c>
      <c r="C4" s="122">
        <v>0.3</v>
      </c>
      <c r="D4" s="122"/>
      <c r="E4" s="122"/>
    </row>
    <row r="5" spans="1:5" ht="14.25">
      <c r="A5" s="123" t="s">
        <v>168</v>
      </c>
      <c r="B5" s="122">
        <v>0.4</v>
      </c>
      <c r="C5" s="122">
        <v>0.4</v>
      </c>
      <c r="D5" s="122">
        <v>0.5</v>
      </c>
      <c r="E5" s="122"/>
    </row>
    <row r="6" spans="1:5" ht="14.25">
      <c r="A6" s="123" t="s">
        <v>169</v>
      </c>
      <c r="B6" s="122">
        <v>0.6</v>
      </c>
      <c r="C6" s="122">
        <v>0.6</v>
      </c>
      <c r="D6" s="122">
        <v>0.8</v>
      </c>
      <c r="E6" s="122"/>
    </row>
    <row r="7" spans="1:5" ht="14.25">
      <c r="A7" s="123" t="s">
        <v>170</v>
      </c>
      <c r="B7" s="122">
        <v>1</v>
      </c>
      <c r="C7" s="122">
        <v>1.05</v>
      </c>
      <c r="D7" s="122">
        <v>1.4</v>
      </c>
      <c r="E7" s="122">
        <v>2.2</v>
      </c>
    </row>
    <row r="8" spans="1:5" ht="14.25">
      <c r="A8" s="123" t="s">
        <v>171</v>
      </c>
      <c r="B8" s="122">
        <v>1.16</v>
      </c>
      <c r="C8" s="122">
        <v>1.16</v>
      </c>
      <c r="D8" s="122">
        <v>1.62</v>
      </c>
      <c r="E8" s="122">
        <v>2.5</v>
      </c>
    </row>
    <row r="9" spans="1:5" ht="14.25">
      <c r="A9" s="123" t="s">
        <v>172</v>
      </c>
      <c r="B9" s="122">
        <v>1.5</v>
      </c>
      <c r="C9" s="122">
        <v>1.6</v>
      </c>
      <c r="D9" s="122">
        <v>2.1</v>
      </c>
      <c r="E9" s="122">
        <v>3.5</v>
      </c>
    </row>
    <row r="10" spans="1:5" ht="14.25">
      <c r="A10" s="123" t="s">
        <v>173</v>
      </c>
      <c r="B10" s="122">
        <v>1.9</v>
      </c>
      <c r="C10" s="122">
        <v>1.9</v>
      </c>
      <c r="D10" s="122">
        <v>2.6</v>
      </c>
      <c r="E10" s="122">
        <v>4.5</v>
      </c>
    </row>
    <row r="11" spans="1:5" ht="14.25">
      <c r="A11" s="123" t="s">
        <v>174</v>
      </c>
      <c r="B11" s="122">
        <v>2.4</v>
      </c>
      <c r="C11" s="122">
        <v>2.4</v>
      </c>
      <c r="D11" s="122">
        <v>3.5</v>
      </c>
      <c r="E11" s="122">
        <v>5.45</v>
      </c>
    </row>
    <row r="12" spans="1:5" ht="14.25">
      <c r="A12" s="123" t="s">
        <v>175</v>
      </c>
      <c r="B12" s="122">
        <v>3.75</v>
      </c>
      <c r="C12" s="122">
        <v>3.75</v>
      </c>
      <c r="D12" s="122">
        <v>5.4</v>
      </c>
      <c r="E12" s="122">
        <v>8.5</v>
      </c>
    </row>
  </sheetData>
  <sheetProtection/>
  <mergeCells count="2">
    <mergeCell ref="A1:A2"/>
    <mergeCell ref="B2:E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2019-08-05T04:18:47Z</dcterms:modified>
  <cp:category/>
  <cp:version/>
  <cp:contentType/>
  <cp:contentStatus/>
</cp:coreProperties>
</file>